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ОР\"/>
    </mc:Choice>
  </mc:AlternateContent>
  <xr:revisionPtr revIDLastSave="0" documentId="13_ncr:1_{AD183D72-5082-46A6-BE20-95A4176F271E}" xr6:coauthVersionLast="47" xr6:coauthVersionMax="47" xr10:uidLastSave="{00000000-0000-0000-0000-000000000000}"/>
  <bookViews>
    <workbookView xWindow="1560" yWindow="720" windowWidth="25200" windowHeight="15480" xr2:uid="{00000000-000D-0000-FFFF-FFFF00000000}"/>
  </bookViews>
  <sheets>
    <sheet name="ВОР" sheetId="1" r:id="rId1"/>
    <sheet name="Лист3" sheetId="3" state="hidden" r:id="rId2"/>
    <sheet name="Лист4" sheetId="4" state="hidden" r:id="rId3"/>
    <sheet name="Лист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6" i="1" l="1"/>
  <c r="F85" i="1" s="1"/>
  <c r="E84" i="1" l="1"/>
  <c r="E83" i="1"/>
  <c r="E74" i="1"/>
  <c r="E73" i="1"/>
  <c r="E64" i="1"/>
  <c r="E63" i="1"/>
  <c r="E54" i="1"/>
  <c r="E53" i="1"/>
  <c r="F44" i="1"/>
  <c r="E80" i="1"/>
  <c r="E79" i="1"/>
  <c r="E78" i="1"/>
  <c r="E77" i="1"/>
  <c r="E76" i="1"/>
  <c r="F137" i="3"/>
  <c r="E70" i="1"/>
  <c r="E69" i="1"/>
  <c r="E68" i="1"/>
  <c r="E67" i="1"/>
  <c r="E66" i="1"/>
  <c r="F135" i="3"/>
  <c r="E60" i="1"/>
  <c r="E59" i="1"/>
  <c r="E58" i="1"/>
  <c r="E57" i="1"/>
  <c r="E56" i="1"/>
  <c r="F144" i="3"/>
  <c r="E50" i="1"/>
  <c r="E49" i="1"/>
  <c r="E48" i="1"/>
  <c r="E47" i="1"/>
  <c r="E46" i="1"/>
  <c r="F140" i="3"/>
  <c r="B6" i="4"/>
  <c r="E32" i="1"/>
  <c r="E41" i="1"/>
  <c r="E40" i="1"/>
  <c r="E29" i="1"/>
  <c r="E37" i="1" s="1"/>
  <c r="J108" i="3"/>
  <c r="E35" i="1"/>
  <c r="H8" i="3"/>
  <c r="E33" i="1" l="1"/>
  <c r="E34" i="1"/>
  <c r="E28" i="1"/>
  <c r="E26" i="1"/>
  <c r="K3" i="4" l="1"/>
  <c r="K5" i="4"/>
  <c r="K4" i="4"/>
  <c r="E20" i="4" l="1"/>
  <c r="C20" i="4"/>
  <c r="C18" i="4"/>
  <c r="C3" i="4"/>
  <c r="E24" i="1"/>
  <c r="P22" i="3"/>
  <c r="O22" i="3"/>
  <c r="F131" i="3" l="1"/>
  <c r="F125" i="3"/>
  <c r="F118" i="3"/>
  <c r="F43" i="3"/>
  <c r="F41" i="3"/>
  <c r="F8" i="3"/>
  <c r="M22" i="2"/>
  <c r="T8" i="2"/>
  <c r="Q8" i="2"/>
  <c r="M11" i="2"/>
  <c r="P45" i="2"/>
  <c r="I64" i="2"/>
  <c r="L51" i="2"/>
  <c r="I20" i="2"/>
  <c r="I17" i="2"/>
  <c r="F32" i="2"/>
  <c r="C38" i="2"/>
  <c r="E20" i="1"/>
  <c r="E19" i="1"/>
  <c r="E18" i="1"/>
  <c r="E17" i="1"/>
  <c r="E16" i="1"/>
  <c r="E14" i="1"/>
  <c r="E13" i="1"/>
</calcChain>
</file>

<file path=xl/sharedStrings.xml><?xml version="1.0" encoding="utf-8"?>
<sst xmlns="http://schemas.openxmlformats.org/spreadsheetml/2006/main" count="726" uniqueCount="160">
  <si>
    <t>Объект образования (общеобразовательная школа на 1100 мест) по ул. Николая Сотникова в Кировском районе г.Новосибирска</t>
  </si>
  <si>
    <t>Рабочая документация шифр 7018-АР (предварительная выдача)</t>
  </si>
  <si>
    <t>№
п/п</t>
  </si>
  <si>
    <t>Наименование работ</t>
  </si>
  <si>
    <t>Ед.изм</t>
  </si>
  <si>
    <t>Примечание</t>
  </si>
  <si>
    <t xml:space="preserve"> </t>
  </si>
  <si>
    <t>шт.</t>
  </si>
  <si>
    <t>пог.м</t>
  </si>
  <si>
    <t>м2</t>
  </si>
  <si>
    <t xml:space="preserve">Устройство уклонообразующего слоя </t>
  </si>
  <si>
    <t>Устройство армированной цементно-песчаной стяжки толщиной 50мм</t>
  </si>
  <si>
    <t>Армированная ц.п. стяжка 50мм</t>
  </si>
  <si>
    <t>Праймер полимерный ТЕХНОНИКОЛЬ №08 Быстросохнущий</t>
  </si>
  <si>
    <t xml:space="preserve">Устройство нижнего наплавляемого слоя гидроизоляционного ковра </t>
  </si>
  <si>
    <t>Унифлекс ВЕНТ П СТО 72746455-3.1.12-2015</t>
  </si>
  <si>
    <t xml:space="preserve">Устройство верхнего наплавляемого слоя гидроизоляционного ковра </t>
  </si>
  <si>
    <t>Техноэласт Пламя Стоп СТО 72746455-3.1.11-2015</t>
  </si>
  <si>
    <t>Керамзитовый гравий 30-250мм</t>
  </si>
  <si>
    <t>XPS ТЕХНОНИКОЛЬ CARBON PROF CTO 72746455-3.3.1-2015 - 100мм</t>
  </si>
  <si>
    <t xml:space="preserve">Устройство водосточной системы </t>
  </si>
  <si>
    <t>Устройство теплоизоляционного слоя из экструзионного пенополистирола толщиной 200мм в два слоя</t>
  </si>
  <si>
    <t xml:space="preserve">Устройство наплавляемой пароизоляции в один слой </t>
  </si>
  <si>
    <t>Рулонная наплавляемая пароизоляция "Технобарьер"</t>
  </si>
  <si>
    <t>Устройство грунтующего слоя в один слой</t>
  </si>
  <si>
    <t>Площадь кровли</t>
  </si>
  <si>
    <t>Блок 1</t>
  </si>
  <si>
    <t>отметка +15,210</t>
  </si>
  <si>
    <t>Блок 4</t>
  </si>
  <si>
    <t>Блок 3</t>
  </si>
  <si>
    <t>отметка +11,460</t>
  </si>
  <si>
    <t>Блок 2</t>
  </si>
  <si>
    <t>отметка +14,740</t>
  </si>
  <si>
    <t>отметка +18,490</t>
  </si>
  <si>
    <t>отметка +18,110</t>
  </si>
  <si>
    <t>отметка +19,090</t>
  </si>
  <si>
    <t>на отм.+11,460</t>
  </si>
  <si>
    <t>на отм.+14,740</t>
  </si>
  <si>
    <t>на отм. +15,210</t>
  </si>
  <si>
    <t>на отм. +18,490</t>
  </si>
  <si>
    <t>на отм +19,090</t>
  </si>
  <si>
    <t>на отм. +18,110</t>
  </si>
  <si>
    <t>Спецификация крыш</t>
  </si>
  <si>
    <t>Тип</t>
  </si>
  <si>
    <t>Площадь</t>
  </si>
  <si>
    <t>Базовый уровень</t>
  </si>
  <si>
    <t>ADSK_Примечание</t>
  </si>
  <si>
    <t>Стяжка армированная - 50 мм</t>
  </si>
  <si>
    <t>Тех. пространство</t>
  </si>
  <si>
    <t>-2220.00</t>
  </si>
  <si>
    <t>ТН_КРОВЛЯ Стандарт</t>
  </si>
  <si>
    <t>Этаж 04</t>
  </si>
  <si>
    <t>Отметка 11460.00</t>
  </si>
  <si>
    <t>Этаж 05</t>
  </si>
  <si>
    <t>Отметка 18110.00</t>
  </si>
  <si>
    <t>Отметка 15210.00</t>
  </si>
  <si>
    <t>Отметка 14740.06</t>
  </si>
  <si>
    <t>6 План кровли</t>
  </si>
  <si>
    <t>Отметка 19090.00</t>
  </si>
  <si>
    <t>Отметка 18490.00</t>
  </si>
  <si>
    <t>ТН_КРОВЛЯ Фикс 2</t>
  </si>
  <si>
    <t>Отметка 3992.20</t>
  </si>
  <si>
    <t>Отметка 4002.20</t>
  </si>
  <si>
    <t>констр кровли спуска</t>
  </si>
  <si>
    <t>Этаж 01</t>
  </si>
  <si>
    <t>Отметка 819.99</t>
  </si>
  <si>
    <t>профлист 75Н</t>
  </si>
  <si>
    <t>Общий итог: 145</t>
  </si>
  <si>
    <t>Устройство наплавляемой кровли по железобетонному основанию ТН-Кровля Стандарт:</t>
  </si>
  <si>
    <t>м.п.</t>
  </si>
  <si>
    <t xml:space="preserve">Устройство примыканий кровель из наплавляемых материалов к парапетам высотой: более 600 мм с утеплением </t>
  </si>
  <si>
    <t>л.42 узел 4</t>
  </si>
  <si>
    <t>Устройство примыканий кровель из наплавляемых материалов к парапетам высотой: 600 мм с утеплением</t>
  </si>
  <si>
    <t>л.40 узел 2</t>
  </si>
  <si>
    <t xml:space="preserve">Устройство водоприемных воронок с листоуловителем </t>
  </si>
  <si>
    <t>л.43 узел 5</t>
  </si>
  <si>
    <t>Устройство примыкания из наплавляемых материалов к трубе</t>
  </si>
  <si>
    <t>Устройство деформационного шва между блоками</t>
  </si>
  <si>
    <t>Устройство деформационного шва в примыкании к стене</t>
  </si>
  <si>
    <t>Устройство примыкания к водоприемным воронкам</t>
  </si>
  <si>
    <t>Монтаж кровельного ограждения</t>
  </si>
  <si>
    <t>Из расчёта 1шт. на 100м2</t>
  </si>
  <si>
    <t>-</t>
  </si>
  <si>
    <t>Устройство примыкания к кровельному аэратору</t>
  </si>
  <si>
    <t>Монтаж кровельных аэраторов</t>
  </si>
  <si>
    <t>Вытяжной на кровлю 50</t>
  </si>
  <si>
    <t>К1-5</t>
  </si>
  <si>
    <t>Вытяжной на кровлю 110</t>
  </si>
  <si>
    <t>К1-25</t>
  </si>
  <si>
    <t>К1-11</t>
  </si>
  <si>
    <t>К1-19</t>
  </si>
  <si>
    <t>К1-17</t>
  </si>
  <si>
    <t>К1-16</t>
  </si>
  <si>
    <t>К1-6</t>
  </si>
  <si>
    <t>К1-23.1</t>
  </si>
  <si>
    <t>К1-23.2</t>
  </si>
  <si>
    <t>К1-23.3</t>
  </si>
  <si>
    <t xml:space="preserve">К1-28 </t>
  </si>
  <si>
    <t>К1-7</t>
  </si>
  <si>
    <t>+</t>
  </si>
  <si>
    <t>Узлы</t>
  </si>
  <si>
    <t>пог.м.</t>
  </si>
  <si>
    <t>Деформационные швы</t>
  </si>
  <si>
    <t>Замечание на узел для труб выходящих на кровлю менее 500мм</t>
  </si>
  <si>
    <t>Устройство примыканий кровель из наплавляемых материалов к парапетам высотой: 600 мм с утеплением (примыкание к парапету в местах монтажа кровельного ограждения)</t>
  </si>
  <si>
    <t xml:space="preserve">Устройство примыкания кровель из наплавляемых материалов к парапетам высотой: до 600 мм с утеплением </t>
  </si>
  <si>
    <t>Устройство примыкания к венташхтам</t>
  </si>
  <si>
    <t>л.42 узел примыкания к трубе 
по ВК 12 труб выходит на кровлю: 6 труб диаметром 50мм и 6 труб диаметром 110мм</t>
  </si>
  <si>
    <t>л.46 узел 9 (в осях 5-12/Л)
Примыкание к парапету в местах кровельного ограждения</t>
  </si>
  <si>
    <t xml:space="preserve">Устройство деформационного шва </t>
  </si>
  <si>
    <t xml:space="preserve">Устройство примыкания к вертикальным поверхностям стен </t>
  </si>
  <si>
    <t xml:space="preserve">л.44 узел 7 </t>
  </si>
  <si>
    <t>Заведение на стены лестниц, лифтовых шахт</t>
  </si>
  <si>
    <t>Труба водосточная</t>
  </si>
  <si>
    <t>Тротуарная плитка 300х300</t>
  </si>
  <si>
    <t>Воронка парапетная Технониколь квадратного сечения с галтелью 100х100х600мм</t>
  </si>
  <si>
    <t>л.40 узел 1 (в осях Т/4-13)</t>
  </si>
  <si>
    <t xml:space="preserve">Устройство водосточной системы ВС-1 (парапет) </t>
  </si>
  <si>
    <t>л.41 узел 3</t>
  </si>
  <si>
    <t>л.44 узел 6 (в осях Г/4-5, Л/12-14)</t>
  </si>
  <si>
    <t>Устройство примыкания к дверному проему</t>
  </si>
  <si>
    <t>л.46 узел 9 (в осях Л/5-12)
Ограждение Технониколь КО-PRO/PV/800-3. 
Количество секций для кровли - 10 шт. Количество удлинителей для кровельного ограждения - 30 шт.</t>
  </si>
  <si>
    <t>узел 16 (в осях Л-Т/6)</t>
  </si>
  <si>
    <t>узел 15 (в осях Г/1-5)
Перепад по высоте между блоками 1 и 2</t>
  </si>
  <si>
    <t>Узлы примыкания, деформационные швы</t>
  </si>
  <si>
    <t>Входной узел №2 на отм.+3,990</t>
  </si>
  <si>
    <t xml:space="preserve">Устройство самоклеящийся пароизоляции в один слой </t>
  </si>
  <si>
    <t>Устройство теплоизоляционного слоя</t>
  </si>
  <si>
    <t>Минераловатный утеплитель ТЕХНОРУФ В ЭКСТРА С 50мм</t>
  </si>
  <si>
    <t>ТЕХНОРУФ Н КЛИН 30-80мм</t>
  </si>
  <si>
    <t xml:space="preserve">Механическое устройство нижнего слоя гидроизоляционного ковра </t>
  </si>
  <si>
    <t>Техноэласт ФИКС</t>
  </si>
  <si>
    <t>Техноэласт Пламя Стоп</t>
  </si>
  <si>
    <t>Устройство примыкания кровель к парапетам высотой 270 мм</t>
  </si>
  <si>
    <t>Рулонная пароизоляция "Паробарьер С "</t>
  </si>
  <si>
    <t>Входной узел №3 на отм.+3,990</t>
  </si>
  <si>
    <t>Устройство примыкания кровель к парапетам высотой 285 мм</t>
  </si>
  <si>
    <t>Входной узел №4 на отм.+3,990</t>
  </si>
  <si>
    <t>Устройство примыкания кровель к парапетам высотой 300 мм</t>
  </si>
  <si>
    <t>Устройство наплавляемой кровли по профилированному настилу ТН-Кровля ФИКС (входные узлы):</t>
  </si>
  <si>
    <t>Водосточная труба -1 шт. (5м)</t>
  </si>
  <si>
    <t>Устройство примыкания кровель к жб</t>
  </si>
  <si>
    <t>Водосточная труба -2 шт. (5м)</t>
  </si>
  <si>
    <t>Монтаж кровли профилированного листа</t>
  </si>
  <si>
    <t>Спуск в подвал №1 - 4,6 м2
Спуск в подвал №2 - 4,6 м2
Спуск в подвал №3 - 4,6 м2</t>
  </si>
  <si>
    <t>узла нет в проекте</t>
  </si>
  <si>
    <t>в проекте нет толщины и длины плитки</t>
  </si>
  <si>
    <t>выдано только на Спортивную</t>
  </si>
  <si>
    <t>Устройство кровли из профилированного листа (спуски в подвал):</t>
  </si>
  <si>
    <t>Входной узел №5 на отм.+4,000</t>
  </si>
  <si>
    <t>Ведомость объемов работ №19 от 08.04.26 составлена на основании объемов с BIM модели (версия 9 от 16.03.26).</t>
  </si>
  <si>
    <t>В ВОР №19 от 08.04.26 указан предварительный объем выполнения работ по устройству кровли. 
Данный объем будет откорректирован после окончательно выданного раздела 7018-АР (после прохождения экспертизы).</t>
  </si>
  <si>
    <t xml:space="preserve">В проекте не указана сетка армирования </t>
  </si>
  <si>
    <t>л.60 узел Е
Крепежный элемент (костыль) из листовой стали толщиной 4мм, шириной 40мм, шаг 500 (l=370мм) - 21шт.
Отлив из оцинкованной стали толщиной 0,5мм (b=450мм )- 10,6м.п.</t>
  </si>
  <si>
    <t>л.60 узел Ж</t>
  </si>
  <si>
    <t>л.60 узел Е
Крепежный элемент (костыль) из листовой стали толщиной 4мм, шириной 40мм, шаг 500 (l=370мм) - 15шт.
Отлив из оцинкованной стали толщиной 0,5мм (b=450мм )- 7,5м.п.</t>
  </si>
  <si>
    <t>л.60 узел Е
Крепежный элемент (костыль) из листовой стали толщиной 4мм, шириной 40мм, шаг 500 (l=370мм) - 15шт.
Отлив из оцинкованной стали толщиной 0,5мм (b=450мм )- 7,8м.п.</t>
  </si>
  <si>
    <t>л.60 узел Е
Крепежный элемент (костыль) из листовой стали толщиной 4мм, шириной 40мм, шаг 500 (l=370мм) - 27шт.
Отлив из оцинкованной стали толщиной 0,5мм (b=450мм )- 13,5м.п.</t>
  </si>
  <si>
    <t>Ведомость объёмов работ №20 от 08.04.2026г</t>
  </si>
  <si>
    <t>Объём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</si>
</sst>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0&quot; шт&quot;"/>
    <numFmt numFmtId="166" formatCode="0.00&quot; м2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3" borderId="0" xfId="0" applyNumberForma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0" fillId="8" borderId="0" xfId="0" applyFill="1"/>
    <xf numFmtId="0" fontId="11" fillId="2" borderId="0" xfId="0" applyFont="1" applyFill="1"/>
    <xf numFmtId="0" fontId="0" fillId="2" borderId="0" xfId="0" applyFill="1"/>
    <xf numFmtId="0" fontId="0" fillId="0" borderId="0" xfId="0" applyFill="1"/>
    <xf numFmtId="0" fontId="11" fillId="0" borderId="0" xfId="0" applyFont="1" applyFill="1"/>
    <xf numFmtId="1" fontId="0" fillId="2" borderId="0" xfId="0" applyNumberFormat="1" applyFill="1"/>
    <xf numFmtId="2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6" fontId="2" fillId="4" borderId="23" xfId="0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left"/>
    </xf>
    <xf numFmtId="0" fontId="13" fillId="0" borderId="0" xfId="0" applyFont="1" applyBorder="1" applyAlignment="1">
      <alignment horizontal="left" vertical="center"/>
    </xf>
    <xf numFmtId="166" fontId="4" fillId="2" borderId="7" xfId="0" applyNumberFormat="1" applyFont="1" applyFill="1" applyBorder="1" applyAlignment="1">
      <alignment horizontal="right" vertical="center"/>
    </xf>
    <xf numFmtId="166" fontId="4" fillId="2" borderId="17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wrapText="1"/>
    </xf>
    <xf numFmtId="166" fontId="2" fillId="4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33" xfId="0" applyFont="1" applyBorder="1" applyAlignment="1">
      <alignment horizontal="left" vertical="center"/>
    </xf>
    <xf numFmtId="166" fontId="2" fillId="4" borderId="3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0"/>
  <sheetViews>
    <sheetView tabSelected="1" topLeftCell="A38" zoomScaleNormal="100" workbookViewId="0">
      <selection activeCell="F20" sqref="F20"/>
    </sheetView>
  </sheetViews>
  <sheetFormatPr defaultRowHeight="15" x14ac:dyDescent="0.25"/>
  <cols>
    <col min="1" max="1" width="4.5703125" style="1" customWidth="1"/>
    <col min="2" max="2" width="8.42578125" style="22" customWidth="1"/>
    <col min="3" max="3" width="81" style="1" customWidth="1"/>
    <col min="4" max="4" width="9.140625" style="22"/>
    <col min="5" max="5" width="12.7109375" style="22" customWidth="1"/>
    <col min="6" max="6" width="79.140625" style="1" customWidth="1"/>
    <col min="7" max="7" width="37.5703125" style="44" customWidth="1"/>
    <col min="8" max="10" width="9.140625" style="1" customWidth="1"/>
    <col min="11" max="12" width="12.5703125" style="1" customWidth="1"/>
    <col min="13" max="14" width="11.5703125" style="1" customWidth="1"/>
    <col min="15" max="15" width="13.28515625" style="1" customWidth="1"/>
    <col min="16" max="16" width="18.5703125" style="1" customWidth="1"/>
    <col min="17" max="16384" width="9.140625" style="1"/>
  </cols>
  <sheetData>
    <row r="1" spans="2:17" ht="21.75" customHeight="1" x14ac:dyDescent="0.3">
      <c r="B1" s="100" t="s">
        <v>158</v>
      </c>
      <c r="C1" s="100"/>
      <c r="D1" s="100"/>
      <c r="E1" s="100"/>
      <c r="F1" s="100"/>
      <c r="G1" s="41"/>
      <c r="H1" s="2"/>
      <c r="I1" s="2"/>
      <c r="J1" s="2"/>
      <c r="K1" s="3"/>
      <c r="L1" s="3"/>
      <c r="M1" s="3"/>
      <c r="N1" s="3"/>
      <c r="O1" s="3"/>
      <c r="P1" s="4"/>
      <c r="Q1" s="5"/>
    </row>
    <row r="2" spans="2:17" ht="19.5" customHeight="1" x14ac:dyDescent="0.3">
      <c r="B2" s="101" t="s">
        <v>0</v>
      </c>
      <c r="C2" s="101"/>
      <c r="D2" s="101"/>
      <c r="E2" s="101"/>
      <c r="F2" s="101"/>
      <c r="G2" s="41"/>
      <c r="H2" s="6"/>
      <c r="I2" s="6"/>
      <c r="J2" s="6"/>
      <c r="K2" s="7"/>
      <c r="L2" s="7"/>
      <c r="M2" s="7"/>
      <c r="N2" s="7"/>
      <c r="O2" s="7"/>
      <c r="P2" s="8"/>
      <c r="Q2" s="5"/>
    </row>
    <row r="3" spans="2:17" ht="20.25" customHeight="1" x14ac:dyDescent="0.25">
      <c r="B3" s="102" t="s">
        <v>1</v>
      </c>
      <c r="C3" s="102"/>
      <c r="D3" s="102"/>
      <c r="E3" s="102"/>
      <c r="F3" s="102"/>
      <c r="G3" s="42"/>
      <c r="H3" s="9"/>
      <c r="I3" s="9"/>
      <c r="J3" s="9"/>
      <c r="K3" s="10"/>
      <c r="L3" s="10"/>
      <c r="M3" s="10"/>
      <c r="N3" s="10"/>
      <c r="O3" s="10"/>
      <c r="P3" s="11"/>
      <c r="Q3" s="5"/>
    </row>
    <row r="4" spans="2:17" ht="21" customHeight="1" thickBot="1" x14ac:dyDescent="0.3">
      <c r="B4" s="103"/>
      <c r="C4" s="103"/>
      <c r="D4" s="103"/>
      <c r="E4" s="103"/>
      <c r="F4" s="103"/>
      <c r="G4" s="42"/>
      <c r="H4" s="12"/>
      <c r="I4" s="12"/>
      <c r="J4" s="12"/>
      <c r="K4" s="13"/>
      <c r="L4" s="13"/>
      <c r="M4" s="13"/>
      <c r="N4" s="13"/>
      <c r="O4" s="13"/>
      <c r="P4" s="14"/>
      <c r="Q4" s="5"/>
    </row>
    <row r="5" spans="2:17" ht="36" customHeight="1" thickTop="1" thickBot="1" x14ac:dyDescent="0.35">
      <c r="B5" s="69" t="s">
        <v>2</v>
      </c>
      <c r="C5" s="70" t="s">
        <v>3</v>
      </c>
      <c r="D5" s="70" t="s">
        <v>4</v>
      </c>
      <c r="E5" s="70" t="s">
        <v>159</v>
      </c>
      <c r="F5" s="71" t="s">
        <v>5</v>
      </c>
      <c r="G5" s="43"/>
      <c r="H5" s="9"/>
      <c r="I5" s="117"/>
      <c r="J5" s="117"/>
      <c r="K5" s="10"/>
      <c r="L5" s="10" t="s">
        <v>6</v>
      </c>
      <c r="M5" s="10"/>
      <c r="N5" s="10"/>
      <c r="O5" s="10"/>
      <c r="P5" s="15"/>
      <c r="Q5" s="5"/>
    </row>
    <row r="6" spans="2:17" ht="36.75" customHeight="1" thickTop="1" x14ac:dyDescent="0.25">
      <c r="B6" s="118" t="s">
        <v>68</v>
      </c>
      <c r="C6" s="119"/>
      <c r="D6" s="119"/>
      <c r="E6" s="119"/>
      <c r="F6" s="72">
        <v>3710.24</v>
      </c>
      <c r="G6" s="73"/>
      <c r="H6" s="17"/>
      <c r="I6" s="17"/>
      <c r="J6" s="16"/>
      <c r="K6" s="18"/>
      <c r="L6" s="18"/>
      <c r="M6" s="18"/>
      <c r="N6" s="18"/>
      <c r="O6" s="19"/>
      <c r="P6" s="20"/>
      <c r="Q6" s="21"/>
    </row>
    <row r="7" spans="2:17" ht="16.5" customHeight="1" x14ac:dyDescent="0.25">
      <c r="B7" s="113" t="s">
        <v>36</v>
      </c>
      <c r="C7" s="114"/>
      <c r="D7" s="114"/>
      <c r="E7" s="114"/>
      <c r="F7" s="75">
        <v>1137.3</v>
      </c>
      <c r="G7" s="73"/>
      <c r="H7" s="17"/>
      <c r="I7" s="17"/>
      <c r="J7" s="16"/>
      <c r="K7" s="18"/>
      <c r="L7" s="18"/>
      <c r="M7" s="18"/>
      <c r="N7" s="18"/>
      <c r="O7" s="19"/>
      <c r="P7" s="20"/>
      <c r="Q7" s="21"/>
    </row>
    <row r="8" spans="2:17" ht="16.5" customHeight="1" x14ac:dyDescent="0.25">
      <c r="B8" s="113" t="s">
        <v>37</v>
      </c>
      <c r="C8" s="114"/>
      <c r="D8" s="114"/>
      <c r="E8" s="114"/>
      <c r="F8" s="75">
        <v>115.08</v>
      </c>
      <c r="G8" s="73"/>
      <c r="H8" s="17"/>
      <c r="I8" s="17"/>
      <c r="J8" s="16"/>
      <c r="K8" s="18"/>
      <c r="L8" s="18"/>
      <c r="M8" s="18"/>
      <c r="N8" s="18"/>
      <c r="O8" s="19"/>
      <c r="P8" s="20"/>
      <c r="Q8" s="21"/>
    </row>
    <row r="9" spans="2:17" ht="16.5" customHeight="1" x14ac:dyDescent="0.25">
      <c r="B9" s="104" t="s">
        <v>38</v>
      </c>
      <c r="C9" s="105"/>
      <c r="D9" s="105"/>
      <c r="E9" s="105"/>
      <c r="F9" s="76">
        <v>2268.9499999999998</v>
      </c>
      <c r="G9" s="73"/>
      <c r="H9" s="17"/>
      <c r="I9" s="17"/>
      <c r="J9" s="16"/>
      <c r="K9" s="18"/>
      <c r="L9" s="18"/>
      <c r="M9" s="18"/>
      <c r="N9" s="18"/>
      <c r="O9" s="19"/>
      <c r="P9" s="20"/>
      <c r="Q9" s="21"/>
    </row>
    <row r="10" spans="2:17" ht="16.5" customHeight="1" x14ac:dyDescent="0.25">
      <c r="B10" s="120" t="s">
        <v>41</v>
      </c>
      <c r="C10" s="121"/>
      <c r="D10" s="121"/>
      <c r="E10" s="121"/>
      <c r="F10" s="75">
        <v>49.89</v>
      </c>
      <c r="G10" s="73"/>
      <c r="H10" s="17"/>
      <c r="I10" s="17"/>
      <c r="J10" s="16"/>
      <c r="K10" s="18"/>
      <c r="L10" s="18"/>
      <c r="M10" s="18"/>
      <c r="N10" s="18"/>
      <c r="O10" s="19"/>
      <c r="P10" s="20"/>
      <c r="Q10" s="21"/>
    </row>
    <row r="11" spans="2:17" ht="16.5" customHeight="1" x14ac:dyDescent="0.25">
      <c r="B11" s="120" t="s">
        <v>39</v>
      </c>
      <c r="C11" s="121"/>
      <c r="D11" s="121"/>
      <c r="E11" s="121"/>
      <c r="F11" s="75">
        <v>67.760000000000005</v>
      </c>
      <c r="G11" s="73"/>
      <c r="H11" s="17"/>
      <c r="I11" s="17"/>
      <c r="J11" s="16"/>
      <c r="K11" s="18"/>
      <c r="L11" s="18"/>
      <c r="M11" s="18"/>
      <c r="N11" s="18"/>
      <c r="O11" s="19"/>
      <c r="P11" s="20"/>
      <c r="Q11" s="21"/>
    </row>
    <row r="12" spans="2:17" ht="16.5" customHeight="1" x14ac:dyDescent="0.25">
      <c r="B12" s="120" t="s">
        <v>40</v>
      </c>
      <c r="C12" s="121"/>
      <c r="D12" s="121"/>
      <c r="E12" s="121"/>
      <c r="F12" s="75">
        <v>71.260000000000005</v>
      </c>
      <c r="G12" s="73"/>
      <c r="H12" s="17"/>
      <c r="I12" s="17"/>
      <c r="J12" s="16"/>
      <c r="K12" s="18"/>
      <c r="L12" s="18"/>
      <c r="M12" s="18"/>
      <c r="N12" s="18"/>
      <c r="O12" s="19"/>
      <c r="P12" s="20"/>
      <c r="Q12" s="21"/>
    </row>
    <row r="13" spans="2:17" ht="26.25" customHeight="1" x14ac:dyDescent="0.25">
      <c r="B13" s="88">
        <v>1</v>
      </c>
      <c r="C13" s="86" t="s">
        <v>22</v>
      </c>
      <c r="D13" s="85" t="s">
        <v>9</v>
      </c>
      <c r="E13" s="85">
        <f>F6</f>
        <v>3710.24</v>
      </c>
      <c r="F13" s="59" t="s">
        <v>23</v>
      </c>
    </row>
    <row r="14" spans="2:17" ht="24.75" customHeight="1" x14ac:dyDescent="0.25">
      <c r="B14" s="126">
        <v>2</v>
      </c>
      <c r="C14" s="125" t="s">
        <v>21</v>
      </c>
      <c r="D14" s="106" t="s">
        <v>9</v>
      </c>
      <c r="E14" s="106">
        <f>F6</f>
        <v>3710.24</v>
      </c>
      <c r="F14" s="59" t="s">
        <v>19</v>
      </c>
    </row>
    <row r="15" spans="2:17" ht="21" customHeight="1" x14ac:dyDescent="0.25">
      <c r="B15" s="111"/>
      <c r="C15" s="109"/>
      <c r="D15" s="107"/>
      <c r="E15" s="107"/>
      <c r="F15" s="58" t="s">
        <v>19</v>
      </c>
    </row>
    <row r="16" spans="2:17" ht="21" customHeight="1" x14ac:dyDescent="0.25">
      <c r="B16" s="91">
        <v>3</v>
      </c>
      <c r="C16" s="90" t="s">
        <v>10</v>
      </c>
      <c r="D16" s="92" t="s">
        <v>9</v>
      </c>
      <c r="E16" s="92">
        <f>F6</f>
        <v>3710.24</v>
      </c>
      <c r="F16" s="58" t="s">
        <v>18</v>
      </c>
    </row>
    <row r="17" spans="2:7" ht="33" customHeight="1" x14ac:dyDescent="0.25">
      <c r="B17" s="91">
        <v>4</v>
      </c>
      <c r="C17" s="90" t="s">
        <v>11</v>
      </c>
      <c r="D17" s="92" t="s">
        <v>9</v>
      </c>
      <c r="E17" s="92">
        <f>F6</f>
        <v>3710.24</v>
      </c>
      <c r="F17" s="58" t="s">
        <v>12</v>
      </c>
      <c r="G17" s="74" t="s">
        <v>152</v>
      </c>
    </row>
    <row r="18" spans="2:7" ht="24.75" customHeight="1" x14ac:dyDescent="0.25">
      <c r="B18" s="91">
        <v>5</v>
      </c>
      <c r="C18" s="90" t="s">
        <v>24</v>
      </c>
      <c r="D18" s="92" t="s">
        <v>9</v>
      </c>
      <c r="E18" s="92">
        <f>F6</f>
        <v>3710.24</v>
      </c>
      <c r="F18" s="58" t="s">
        <v>13</v>
      </c>
    </row>
    <row r="19" spans="2:7" ht="24.75" customHeight="1" x14ac:dyDescent="0.25">
      <c r="B19" s="91">
        <v>6</v>
      </c>
      <c r="C19" s="90" t="s">
        <v>14</v>
      </c>
      <c r="D19" s="92" t="s">
        <v>9</v>
      </c>
      <c r="E19" s="92">
        <f>F6</f>
        <v>3710.24</v>
      </c>
      <c r="F19" s="58" t="s">
        <v>15</v>
      </c>
    </row>
    <row r="20" spans="2:7" ht="27" customHeight="1" x14ac:dyDescent="0.25">
      <c r="B20" s="91">
        <v>7</v>
      </c>
      <c r="C20" s="90" t="s">
        <v>16</v>
      </c>
      <c r="D20" s="92" t="s">
        <v>9</v>
      </c>
      <c r="E20" s="92">
        <f>F6</f>
        <v>3710.24</v>
      </c>
      <c r="F20" s="58" t="s">
        <v>17</v>
      </c>
    </row>
    <row r="21" spans="2:7" ht="23.25" customHeight="1" x14ac:dyDescent="0.25">
      <c r="B21" s="120" t="s">
        <v>124</v>
      </c>
      <c r="C21" s="121"/>
      <c r="D21" s="121"/>
      <c r="E21" s="121"/>
      <c r="F21" s="122"/>
    </row>
    <row r="22" spans="2:7" ht="31.5" x14ac:dyDescent="0.25">
      <c r="B22" s="60">
        <v>8</v>
      </c>
      <c r="C22" s="46" t="s">
        <v>70</v>
      </c>
      <c r="D22" s="45" t="s">
        <v>69</v>
      </c>
      <c r="E22" s="47">
        <v>60</v>
      </c>
      <c r="F22" s="61" t="s">
        <v>116</v>
      </c>
    </row>
    <row r="23" spans="2:7" ht="22.5" customHeight="1" x14ac:dyDescent="0.25">
      <c r="B23" s="60">
        <v>9</v>
      </c>
      <c r="C23" s="62" t="s">
        <v>74</v>
      </c>
      <c r="D23" s="48" t="s">
        <v>7</v>
      </c>
      <c r="E23" s="49">
        <v>16</v>
      </c>
      <c r="F23" s="123" t="s">
        <v>73</v>
      </c>
    </row>
    <row r="24" spans="2:7" ht="22.5" customHeight="1" x14ac:dyDescent="0.25">
      <c r="B24" s="60">
        <v>10</v>
      </c>
      <c r="C24" s="46" t="s">
        <v>79</v>
      </c>
      <c r="D24" s="45" t="s">
        <v>69</v>
      </c>
      <c r="E24" s="47">
        <f>PI()*0.11*E23</f>
        <v>5.5292030703180357</v>
      </c>
      <c r="F24" s="124"/>
    </row>
    <row r="25" spans="2:7" ht="31.5" x14ac:dyDescent="0.25">
      <c r="B25" s="60">
        <v>11</v>
      </c>
      <c r="C25" s="46" t="s">
        <v>72</v>
      </c>
      <c r="D25" s="45" t="s">
        <v>69</v>
      </c>
      <c r="E25" s="47">
        <v>590.70000000000005</v>
      </c>
      <c r="F25" s="61" t="s">
        <v>71</v>
      </c>
    </row>
    <row r="26" spans="2:7" ht="53.25" customHeight="1" x14ac:dyDescent="0.25">
      <c r="B26" s="60">
        <v>12</v>
      </c>
      <c r="C26" s="46" t="s">
        <v>76</v>
      </c>
      <c r="D26" s="45" t="s">
        <v>69</v>
      </c>
      <c r="E26" s="47">
        <f>PI()*0.05*6+PI()*0.11*6</f>
        <v>3.0159289474462012</v>
      </c>
      <c r="F26" s="63" t="s">
        <v>107</v>
      </c>
      <c r="G26" s="74" t="s">
        <v>103</v>
      </c>
    </row>
    <row r="27" spans="2:7" ht="22.5" customHeight="1" x14ac:dyDescent="0.25">
      <c r="B27" s="60">
        <v>13</v>
      </c>
      <c r="C27" s="46" t="s">
        <v>77</v>
      </c>
      <c r="D27" s="45" t="s">
        <v>69</v>
      </c>
      <c r="E27" s="47">
        <v>59.3</v>
      </c>
      <c r="F27" s="61" t="s">
        <v>75</v>
      </c>
    </row>
    <row r="28" spans="2:7" ht="24" customHeight="1" x14ac:dyDescent="0.25">
      <c r="B28" s="60">
        <v>14</v>
      </c>
      <c r="C28" s="46" t="s">
        <v>78</v>
      </c>
      <c r="D28" s="45" t="s">
        <v>69</v>
      </c>
      <c r="E28" s="45">
        <f>4.5+2.2+3.8</f>
        <v>10.5</v>
      </c>
      <c r="F28" s="61" t="s">
        <v>119</v>
      </c>
    </row>
    <row r="29" spans="2:7" ht="32.25" customHeight="1" x14ac:dyDescent="0.25">
      <c r="B29" s="60">
        <v>15</v>
      </c>
      <c r="C29" s="46" t="s">
        <v>120</v>
      </c>
      <c r="D29" s="45" t="s">
        <v>69</v>
      </c>
      <c r="E29" s="47">
        <f>1.1+1.1+1.6+1.6+1.6</f>
        <v>7</v>
      </c>
      <c r="F29" s="63" t="s">
        <v>111</v>
      </c>
    </row>
    <row r="30" spans="2:7" ht="66.75" customHeight="1" x14ac:dyDescent="0.25">
      <c r="B30" s="60">
        <v>16</v>
      </c>
      <c r="C30" s="46" t="s">
        <v>80</v>
      </c>
      <c r="D30" s="45" t="s">
        <v>69</v>
      </c>
      <c r="E30" s="47">
        <v>30</v>
      </c>
      <c r="F30" s="63" t="s">
        <v>121</v>
      </c>
    </row>
    <row r="31" spans="2:7" ht="47.25" customHeight="1" x14ac:dyDescent="0.25">
      <c r="B31" s="60">
        <v>17</v>
      </c>
      <c r="C31" s="46" t="s">
        <v>104</v>
      </c>
      <c r="D31" s="45" t="s">
        <v>69</v>
      </c>
      <c r="E31" s="47">
        <v>30</v>
      </c>
      <c r="F31" s="63" t="s">
        <v>108</v>
      </c>
    </row>
    <row r="32" spans="2:7" ht="20.25" customHeight="1" x14ac:dyDescent="0.25">
      <c r="B32" s="60">
        <v>18</v>
      </c>
      <c r="C32" s="46" t="s">
        <v>84</v>
      </c>
      <c r="D32" s="45" t="s">
        <v>7</v>
      </c>
      <c r="E32" s="50">
        <f>ROUND(1*F6/100,0)</f>
        <v>37</v>
      </c>
      <c r="F32" s="61" t="s">
        <v>81</v>
      </c>
      <c r="G32" s="74" t="s">
        <v>145</v>
      </c>
    </row>
    <row r="33" spans="2:7" ht="35.25" customHeight="1" x14ac:dyDescent="0.25">
      <c r="B33" s="60">
        <v>19</v>
      </c>
      <c r="C33" s="46" t="s">
        <v>83</v>
      </c>
      <c r="D33" s="45" t="s">
        <v>69</v>
      </c>
      <c r="E33" s="47">
        <f>PI()*0.16*E32</f>
        <v>18.598228509251577</v>
      </c>
      <c r="F33" s="61" t="s">
        <v>82</v>
      </c>
      <c r="G33" s="74" t="s">
        <v>145</v>
      </c>
    </row>
    <row r="34" spans="2:7" ht="34.5" customHeight="1" x14ac:dyDescent="0.25">
      <c r="B34" s="60">
        <v>20</v>
      </c>
      <c r="C34" s="46" t="s">
        <v>105</v>
      </c>
      <c r="D34" s="45" t="s">
        <v>69</v>
      </c>
      <c r="E34" s="45">
        <f>6+6+6+4.5</f>
        <v>22.5</v>
      </c>
      <c r="F34" s="63" t="s">
        <v>123</v>
      </c>
      <c r="G34" s="74" t="s">
        <v>145</v>
      </c>
    </row>
    <row r="35" spans="2:7" ht="20.25" customHeight="1" x14ac:dyDescent="0.25">
      <c r="B35" s="60">
        <v>21</v>
      </c>
      <c r="C35" s="46" t="s">
        <v>109</v>
      </c>
      <c r="D35" s="45" t="s">
        <v>69</v>
      </c>
      <c r="E35" s="47">
        <f>6+6+6+6+6</f>
        <v>30</v>
      </c>
      <c r="F35" s="61" t="s">
        <v>122</v>
      </c>
      <c r="G35" s="74" t="s">
        <v>145</v>
      </c>
    </row>
    <row r="36" spans="2:7" ht="20.25" customHeight="1" x14ac:dyDescent="0.25">
      <c r="B36" s="60">
        <v>22</v>
      </c>
      <c r="C36" s="46" t="s">
        <v>106</v>
      </c>
      <c r="D36" s="45" t="s">
        <v>69</v>
      </c>
      <c r="E36" s="47">
        <v>400</v>
      </c>
      <c r="F36" s="61" t="s">
        <v>82</v>
      </c>
      <c r="G36" s="74" t="s">
        <v>145</v>
      </c>
    </row>
    <row r="37" spans="2:7" ht="33.75" customHeight="1" x14ac:dyDescent="0.25">
      <c r="B37" s="64">
        <v>23</v>
      </c>
      <c r="C37" s="51" t="s">
        <v>110</v>
      </c>
      <c r="D37" s="48" t="s">
        <v>69</v>
      </c>
      <c r="E37" s="52">
        <f>ROUND((17.15+25.1+20.1+26.5+22.05+46.98-E29-0.5*5),0)</f>
        <v>148</v>
      </c>
      <c r="F37" s="89" t="s">
        <v>112</v>
      </c>
      <c r="G37" s="74" t="s">
        <v>145</v>
      </c>
    </row>
    <row r="38" spans="2:7" ht="27" customHeight="1" x14ac:dyDescent="0.25">
      <c r="B38" s="120" t="s">
        <v>117</v>
      </c>
      <c r="C38" s="121"/>
      <c r="D38" s="121"/>
      <c r="E38" s="121"/>
      <c r="F38" s="122"/>
    </row>
    <row r="39" spans="2:7" ht="31.5" x14ac:dyDescent="0.25">
      <c r="B39" s="111">
        <v>24</v>
      </c>
      <c r="C39" s="109" t="s">
        <v>20</v>
      </c>
      <c r="D39" s="92" t="s">
        <v>7</v>
      </c>
      <c r="E39" s="92">
        <v>5</v>
      </c>
      <c r="F39" s="65" t="s">
        <v>115</v>
      </c>
    </row>
    <row r="40" spans="2:7" ht="15.75" x14ac:dyDescent="0.25">
      <c r="B40" s="111"/>
      <c r="C40" s="109"/>
      <c r="D40" s="92" t="s">
        <v>69</v>
      </c>
      <c r="E40" s="92">
        <f>2.7*E39</f>
        <v>13.5</v>
      </c>
      <c r="F40" s="66" t="s">
        <v>113</v>
      </c>
    </row>
    <row r="41" spans="2:7" ht="15.75" x14ac:dyDescent="0.25">
      <c r="B41" s="111"/>
      <c r="C41" s="109"/>
      <c r="D41" s="107" t="s">
        <v>9</v>
      </c>
      <c r="E41" s="107">
        <f>0.25*E39</f>
        <v>1.25</v>
      </c>
      <c r="F41" s="66" t="s">
        <v>114</v>
      </c>
      <c r="G41" s="74" t="s">
        <v>146</v>
      </c>
    </row>
    <row r="42" spans="2:7" ht="16.5" thickBot="1" x14ac:dyDescent="0.3">
      <c r="B42" s="112"/>
      <c r="C42" s="110"/>
      <c r="D42" s="108"/>
      <c r="E42" s="108"/>
      <c r="F42" s="98" t="s">
        <v>118</v>
      </c>
    </row>
    <row r="43" spans="2:7" s="96" customFormat="1" ht="17.25" thickTop="1" thickBot="1" x14ac:dyDescent="0.3">
      <c r="B43" s="94"/>
      <c r="C43" s="93"/>
      <c r="D43" s="94"/>
      <c r="E43" s="94"/>
      <c r="F43" s="95"/>
      <c r="G43" s="97"/>
    </row>
    <row r="44" spans="2:7" ht="38.25" customHeight="1" thickTop="1" x14ac:dyDescent="0.25">
      <c r="B44" s="115" t="s">
        <v>139</v>
      </c>
      <c r="C44" s="116"/>
      <c r="D44" s="116"/>
      <c r="E44" s="116"/>
      <c r="F44" s="99">
        <f>F45+F55+F65+F75</f>
        <v>45.7</v>
      </c>
      <c r="G44" s="74" t="s">
        <v>147</v>
      </c>
    </row>
    <row r="45" spans="2:7" ht="27" customHeight="1" x14ac:dyDescent="0.25">
      <c r="B45" s="113" t="s">
        <v>125</v>
      </c>
      <c r="C45" s="114"/>
      <c r="D45" s="114"/>
      <c r="E45" s="114"/>
      <c r="F45" s="75">
        <v>13</v>
      </c>
    </row>
    <row r="46" spans="2:7" ht="24.75" customHeight="1" x14ac:dyDescent="0.25">
      <c r="B46" s="91">
        <v>32</v>
      </c>
      <c r="C46" s="90" t="s">
        <v>126</v>
      </c>
      <c r="D46" s="92" t="s">
        <v>9</v>
      </c>
      <c r="E46" s="92">
        <f>F45</f>
        <v>13</v>
      </c>
      <c r="F46" s="58" t="s">
        <v>134</v>
      </c>
      <c r="G46" s="53"/>
    </row>
    <row r="47" spans="2:7" ht="24.75" customHeight="1" x14ac:dyDescent="0.25">
      <c r="B47" s="91">
        <v>33</v>
      </c>
      <c r="C47" s="54" t="s">
        <v>127</v>
      </c>
      <c r="D47" s="92" t="s">
        <v>9</v>
      </c>
      <c r="E47" s="92">
        <f>F45</f>
        <v>13</v>
      </c>
      <c r="F47" s="58" t="s">
        <v>128</v>
      </c>
    </row>
    <row r="48" spans="2:7" ht="24.75" customHeight="1" x14ac:dyDescent="0.25">
      <c r="B48" s="91">
        <v>34</v>
      </c>
      <c r="C48" s="90" t="s">
        <v>10</v>
      </c>
      <c r="D48" s="92" t="s">
        <v>9</v>
      </c>
      <c r="E48" s="92">
        <f>F45</f>
        <v>13</v>
      </c>
      <c r="F48" s="67" t="s">
        <v>129</v>
      </c>
    </row>
    <row r="49" spans="2:7" ht="24.75" customHeight="1" x14ac:dyDescent="0.25">
      <c r="B49" s="91">
        <v>35</v>
      </c>
      <c r="C49" s="90" t="s">
        <v>130</v>
      </c>
      <c r="D49" s="92" t="s">
        <v>9</v>
      </c>
      <c r="E49" s="92">
        <f>F45</f>
        <v>13</v>
      </c>
      <c r="F49" s="67" t="s">
        <v>131</v>
      </c>
    </row>
    <row r="50" spans="2:7" ht="24.75" customHeight="1" x14ac:dyDescent="0.25">
      <c r="B50" s="91">
        <v>36</v>
      </c>
      <c r="C50" s="90" t="s">
        <v>16</v>
      </c>
      <c r="D50" s="92" t="s">
        <v>9</v>
      </c>
      <c r="E50" s="92">
        <f>F45</f>
        <v>13</v>
      </c>
      <c r="F50" s="67" t="s">
        <v>132</v>
      </c>
    </row>
    <row r="51" spans="2:7" ht="66.75" customHeight="1" x14ac:dyDescent="0.25">
      <c r="B51" s="91">
        <v>37</v>
      </c>
      <c r="C51" s="54" t="s">
        <v>133</v>
      </c>
      <c r="D51" s="92" t="s">
        <v>69</v>
      </c>
      <c r="E51" s="92">
        <v>10.5</v>
      </c>
      <c r="F51" s="68" t="s">
        <v>153</v>
      </c>
    </row>
    <row r="52" spans="2:7" ht="24.75" customHeight="1" x14ac:dyDescent="0.25">
      <c r="B52" s="87">
        <v>38</v>
      </c>
      <c r="C52" s="56" t="s">
        <v>141</v>
      </c>
      <c r="D52" s="84" t="s">
        <v>69</v>
      </c>
      <c r="E52" s="92">
        <v>6.08</v>
      </c>
      <c r="F52" s="67" t="s">
        <v>154</v>
      </c>
    </row>
    <row r="53" spans="2:7" s="55" customFormat="1" ht="33" customHeight="1" x14ac:dyDescent="0.25">
      <c r="B53" s="129">
        <v>39</v>
      </c>
      <c r="C53" s="127" t="s">
        <v>20</v>
      </c>
      <c r="D53" s="84" t="s">
        <v>7</v>
      </c>
      <c r="E53" s="92">
        <f>2*1</f>
        <v>2</v>
      </c>
      <c r="F53" s="68" t="s">
        <v>115</v>
      </c>
      <c r="G53" s="5"/>
    </row>
    <row r="54" spans="2:7" s="55" customFormat="1" ht="22.5" customHeight="1" x14ac:dyDescent="0.25">
      <c r="B54" s="126"/>
      <c r="C54" s="128"/>
      <c r="D54" s="57" t="s">
        <v>69</v>
      </c>
      <c r="E54" s="92">
        <f>5*2</f>
        <v>10</v>
      </c>
      <c r="F54" s="67" t="s">
        <v>142</v>
      </c>
      <c r="G54" s="5"/>
    </row>
    <row r="55" spans="2:7" ht="24.75" customHeight="1" x14ac:dyDescent="0.25">
      <c r="B55" s="113" t="s">
        <v>135</v>
      </c>
      <c r="C55" s="114"/>
      <c r="D55" s="114"/>
      <c r="E55" s="114"/>
      <c r="F55" s="75">
        <v>6.3</v>
      </c>
    </row>
    <row r="56" spans="2:7" ht="24" customHeight="1" x14ac:dyDescent="0.25">
      <c r="B56" s="91">
        <v>40</v>
      </c>
      <c r="C56" s="90" t="s">
        <v>126</v>
      </c>
      <c r="D56" s="92" t="s">
        <v>9</v>
      </c>
      <c r="E56" s="92">
        <f>F55</f>
        <v>6.3</v>
      </c>
      <c r="F56" s="58" t="s">
        <v>134</v>
      </c>
    </row>
    <row r="57" spans="2:7" ht="24" customHeight="1" x14ac:dyDescent="0.25">
      <c r="B57" s="91">
        <v>41</v>
      </c>
      <c r="C57" s="54" t="s">
        <v>127</v>
      </c>
      <c r="D57" s="92" t="s">
        <v>9</v>
      </c>
      <c r="E57" s="92">
        <f>F55</f>
        <v>6.3</v>
      </c>
      <c r="F57" s="58" t="s">
        <v>128</v>
      </c>
    </row>
    <row r="58" spans="2:7" ht="24" customHeight="1" x14ac:dyDescent="0.25">
      <c r="B58" s="91">
        <v>42</v>
      </c>
      <c r="C58" s="90" t="s">
        <v>10</v>
      </c>
      <c r="D58" s="92" t="s">
        <v>9</v>
      </c>
      <c r="E58" s="92">
        <f>F55</f>
        <v>6.3</v>
      </c>
      <c r="F58" s="67" t="s">
        <v>129</v>
      </c>
    </row>
    <row r="59" spans="2:7" ht="24" customHeight="1" x14ac:dyDescent="0.25">
      <c r="B59" s="91">
        <v>43</v>
      </c>
      <c r="C59" s="90" t="s">
        <v>130</v>
      </c>
      <c r="D59" s="92" t="s">
        <v>9</v>
      </c>
      <c r="E59" s="92">
        <f>F55</f>
        <v>6.3</v>
      </c>
      <c r="F59" s="67" t="s">
        <v>131</v>
      </c>
    </row>
    <row r="60" spans="2:7" ht="24" customHeight="1" x14ac:dyDescent="0.25">
      <c r="B60" s="91">
        <v>44</v>
      </c>
      <c r="C60" s="90" t="s">
        <v>16</v>
      </c>
      <c r="D60" s="92" t="s">
        <v>9</v>
      </c>
      <c r="E60" s="92">
        <f>F55</f>
        <v>6.3</v>
      </c>
      <c r="F60" s="67" t="s">
        <v>132</v>
      </c>
    </row>
    <row r="61" spans="2:7" ht="70.5" customHeight="1" x14ac:dyDescent="0.25">
      <c r="B61" s="91">
        <v>45</v>
      </c>
      <c r="C61" s="54" t="s">
        <v>136</v>
      </c>
      <c r="D61" s="92" t="s">
        <v>69</v>
      </c>
      <c r="E61" s="92">
        <v>7.3</v>
      </c>
      <c r="F61" s="68" t="s">
        <v>155</v>
      </c>
    </row>
    <row r="62" spans="2:7" ht="24" customHeight="1" x14ac:dyDescent="0.25">
      <c r="B62" s="91">
        <v>46</v>
      </c>
      <c r="C62" s="56" t="s">
        <v>141</v>
      </c>
      <c r="D62" s="84" t="s">
        <v>69</v>
      </c>
      <c r="E62" s="92">
        <v>2.96</v>
      </c>
      <c r="F62" s="67" t="s">
        <v>154</v>
      </c>
    </row>
    <row r="63" spans="2:7" ht="31.5" x14ac:dyDescent="0.25">
      <c r="B63" s="129">
        <v>47</v>
      </c>
      <c r="C63" s="127" t="s">
        <v>20</v>
      </c>
      <c r="D63" s="84" t="s">
        <v>7</v>
      </c>
      <c r="E63" s="92">
        <f>1*1</f>
        <v>1</v>
      </c>
      <c r="F63" s="68" t="s">
        <v>115</v>
      </c>
    </row>
    <row r="64" spans="2:7" ht="23.25" customHeight="1" x14ac:dyDescent="0.25">
      <c r="B64" s="126"/>
      <c r="C64" s="128"/>
      <c r="D64" s="92" t="s">
        <v>69</v>
      </c>
      <c r="E64" s="92">
        <f>1*5</f>
        <v>5</v>
      </c>
      <c r="F64" s="67" t="s">
        <v>140</v>
      </c>
    </row>
    <row r="65" spans="2:6" ht="22.5" customHeight="1" x14ac:dyDescent="0.25">
      <c r="B65" s="113" t="s">
        <v>137</v>
      </c>
      <c r="C65" s="114"/>
      <c r="D65" s="114"/>
      <c r="E65" s="114"/>
      <c r="F65" s="75">
        <v>6.9</v>
      </c>
    </row>
    <row r="66" spans="2:6" ht="24" customHeight="1" x14ac:dyDescent="0.25">
      <c r="B66" s="91">
        <v>48</v>
      </c>
      <c r="C66" s="90" t="s">
        <v>126</v>
      </c>
      <c r="D66" s="92" t="s">
        <v>9</v>
      </c>
      <c r="E66" s="92">
        <f>F65</f>
        <v>6.9</v>
      </c>
      <c r="F66" s="58" t="s">
        <v>134</v>
      </c>
    </row>
    <row r="67" spans="2:6" ht="24" customHeight="1" x14ac:dyDescent="0.25">
      <c r="B67" s="91">
        <v>49</v>
      </c>
      <c r="C67" s="54" t="s">
        <v>127</v>
      </c>
      <c r="D67" s="92" t="s">
        <v>9</v>
      </c>
      <c r="E67" s="92">
        <f>F65</f>
        <v>6.9</v>
      </c>
      <c r="F67" s="58" t="s">
        <v>128</v>
      </c>
    </row>
    <row r="68" spans="2:6" ht="24" customHeight="1" x14ac:dyDescent="0.25">
      <c r="B68" s="91">
        <v>50</v>
      </c>
      <c r="C68" s="90" t="s">
        <v>10</v>
      </c>
      <c r="D68" s="92" t="s">
        <v>9</v>
      </c>
      <c r="E68" s="92">
        <f>F65</f>
        <v>6.9</v>
      </c>
      <c r="F68" s="67" t="s">
        <v>129</v>
      </c>
    </row>
    <row r="69" spans="2:6" ht="24" customHeight="1" x14ac:dyDescent="0.25">
      <c r="B69" s="91">
        <v>51</v>
      </c>
      <c r="C69" s="90" t="s">
        <v>130</v>
      </c>
      <c r="D69" s="92" t="s">
        <v>9</v>
      </c>
      <c r="E69" s="92">
        <f>F65</f>
        <v>6.9</v>
      </c>
      <c r="F69" s="67" t="s">
        <v>131</v>
      </c>
    </row>
    <row r="70" spans="2:6" ht="24" customHeight="1" x14ac:dyDescent="0.25">
      <c r="B70" s="91">
        <v>52</v>
      </c>
      <c r="C70" s="90" t="s">
        <v>16</v>
      </c>
      <c r="D70" s="92" t="s">
        <v>9</v>
      </c>
      <c r="E70" s="92">
        <f>F65</f>
        <v>6.9</v>
      </c>
      <c r="F70" s="67" t="s">
        <v>132</v>
      </c>
    </row>
    <row r="71" spans="2:6" ht="68.25" customHeight="1" x14ac:dyDescent="0.25">
      <c r="B71" s="91">
        <v>53</v>
      </c>
      <c r="C71" s="54" t="s">
        <v>138</v>
      </c>
      <c r="D71" s="92" t="s">
        <v>69</v>
      </c>
      <c r="E71" s="92">
        <v>7.6</v>
      </c>
      <c r="F71" s="68" t="s">
        <v>156</v>
      </c>
    </row>
    <row r="72" spans="2:6" ht="24" customHeight="1" x14ac:dyDescent="0.25">
      <c r="B72" s="91">
        <v>54</v>
      </c>
      <c r="C72" s="56" t="s">
        <v>141</v>
      </c>
      <c r="D72" s="84" t="s">
        <v>69</v>
      </c>
      <c r="E72" s="92">
        <v>3.02</v>
      </c>
      <c r="F72" s="67" t="s">
        <v>154</v>
      </c>
    </row>
    <row r="73" spans="2:6" ht="31.5" x14ac:dyDescent="0.25">
      <c r="B73" s="129">
        <v>55</v>
      </c>
      <c r="C73" s="127" t="s">
        <v>20</v>
      </c>
      <c r="D73" s="84" t="s">
        <v>7</v>
      </c>
      <c r="E73" s="92">
        <f>1*1</f>
        <v>1</v>
      </c>
      <c r="F73" s="68" t="s">
        <v>115</v>
      </c>
    </row>
    <row r="74" spans="2:6" ht="24.75" customHeight="1" x14ac:dyDescent="0.25">
      <c r="B74" s="126"/>
      <c r="C74" s="128"/>
      <c r="D74" s="92" t="s">
        <v>69</v>
      </c>
      <c r="E74" s="92">
        <f>1*5</f>
        <v>5</v>
      </c>
      <c r="F74" s="67" t="s">
        <v>140</v>
      </c>
    </row>
    <row r="75" spans="2:6" ht="24.75" customHeight="1" x14ac:dyDescent="0.25">
      <c r="B75" s="113" t="s">
        <v>149</v>
      </c>
      <c r="C75" s="114"/>
      <c r="D75" s="114"/>
      <c r="E75" s="114"/>
      <c r="F75" s="75">
        <v>19.5</v>
      </c>
    </row>
    <row r="76" spans="2:6" ht="24" customHeight="1" x14ac:dyDescent="0.25">
      <c r="B76" s="91">
        <v>56</v>
      </c>
      <c r="C76" s="90" t="s">
        <v>126</v>
      </c>
      <c r="D76" s="92" t="s">
        <v>9</v>
      </c>
      <c r="E76" s="92">
        <f>F75</f>
        <v>19.5</v>
      </c>
      <c r="F76" s="58" t="s">
        <v>134</v>
      </c>
    </row>
    <row r="77" spans="2:6" ht="24" customHeight="1" x14ac:dyDescent="0.25">
      <c r="B77" s="91">
        <v>57</v>
      </c>
      <c r="C77" s="54" t="s">
        <v>127</v>
      </c>
      <c r="D77" s="92" t="s">
        <v>9</v>
      </c>
      <c r="E77" s="92">
        <f>F75</f>
        <v>19.5</v>
      </c>
      <c r="F77" s="58" t="s">
        <v>128</v>
      </c>
    </row>
    <row r="78" spans="2:6" ht="24" customHeight="1" x14ac:dyDescent="0.25">
      <c r="B78" s="91">
        <v>58</v>
      </c>
      <c r="C78" s="90" t="s">
        <v>10</v>
      </c>
      <c r="D78" s="92" t="s">
        <v>9</v>
      </c>
      <c r="E78" s="92">
        <f>F75</f>
        <v>19.5</v>
      </c>
      <c r="F78" s="67" t="s">
        <v>129</v>
      </c>
    </row>
    <row r="79" spans="2:6" ht="24" customHeight="1" x14ac:dyDescent="0.25">
      <c r="B79" s="91">
        <v>59</v>
      </c>
      <c r="C79" s="90" t="s">
        <v>130</v>
      </c>
      <c r="D79" s="92" t="s">
        <v>9</v>
      </c>
      <c r="E79" s="92">
        <f>F75</f>
        <v>19.5</v>
      </c>
      <c r="F79" s="67" t="s">
        <v>131</v>
      </c>
    </row>
    <row r="80" spans="2:6" ht="24" customHeight="1" x14ac:dyDescent="0.25">
      <c r="B80" s="91">
        <v>60</v>
      </c>
      <c r="C80" s="90" t="s">
        <v>16</v>
      </c>
      <c r="D80" s="92" t="s">
        <v>9</v>
      </c>
      <c r="E80" s="92">
        <f>F75</f>
        <v>19.5</v>
      </c>
      <c r="F80" s="67" t="s">
        <v>132</v>
      </c>
    </row>
    <row r="81" spans="2:8" ht="74.25" customHeight="1" x14ac:dyDescent="0.25">
      <c r="B81" s="91">
        <v>61</v>
      </c>
      <c r="C81" s="54" t="s">
        <v>138</v>
      </c>
      <c r="D81" s="92" t="s">
        <v>69</v>
      </c>
      <c r="E81" s="92">
        <v>13.5</v>
      </c>
      <c r="F81" s="68" t="s">
        <v>157</v>
      </c>
    </row>
    <row r="82" spans="2:8" ht="24" customHeight="1" x14ac:dyDescent="0.25">
      <c r="B82" s="91">
        <v>62</v>
      </c>
      <c r="C82" s="56" t="s">
        <v>141</v>
      </c>
      <c r="D82" s="84" t="s">
        <v>69</v>
      </c>
      <c r="E82" s="92">
        <v>6.86</v>
      </c>
      <c r="F82" s="67" t="s">
        <v>154</v>
      </c>
    </row>
    <row r="83" spans="2:8" ht="31.5" x14ac:dyDescent="0.25">
      <c r="B83" s="129">
        <v>63</v>
      </c>
      <c r="C83" s="127" t="s">
        <v>20</v>
      </c>
      <c r="D83" s="84" t="s">
        <v>7</v>
      </c>
      <c r="E83" s="92">
        <f>1*1</f>
        <v>1</v>
      </c>
      <c r="F83" s="68" t="s">
        <v>115</v>
      </c>
    </row>
    <row r="84" spans="2:8" ht="16.5" thickBot="1" x14ac:dyDescent="0.3">
      <c r="B84" s="135"/>
      <c r="C84" s="134"/>
      <c r="D84" s="84" t="s">
        <v>69</v>
      </c>
      <c r="E84" s="84">
        <f>1*5</f>
        <v>5</v>
      </c>
      <c r="F84" s="77" t="s">
        <v>140</v>
      </c>
    </row>
    <row r="85" spans="2:8" ht="24.75" customHeight="1" thickTop="1" thickBot="1" x14ac:dyDescent="0.3">
      <c r="B85" s="132" t="s">
        <v>148</v>
      </c>
      <c r="C85" s="133"/>
      <c r="D85" s="133"/>
      <c r="E85" s="133"/>
      <c r="F85" s="82">
        <f>E86</f>
        <v>13.799999999999999</v>
      </c>
      <c r="G85" s="74" t="s">
        <v>147</v>
      </c>
    </row>
    <row r="86" spans="2:8" ht="48.75" thickTop="1" thickBot="1" x14ac:dyDescent="0.3">
      <c r="B86" s="78">
        <v>64</v>
      </c>
      <c r="C86" s="79" t="s">
        <v>143</v>
      </c>
      <c r="D86" s="80" t="s">
        <v>9</v>
      </c>
      <c r="E86" s="80">
        <f>4.6*3</f>
        <v>13.799999999999999</v>
      </c>
      <c r="F86" s="81" t="s">
        <v>144</v>
      </c>
    </row>
    <row r="87" spans="2:8" ht="15.75" thickTop="1" x14ac:dyDescent="0.25"/>
    <row r="88" spans="2:8" ht="23.25" customHeight="1" x14ac:dyDescent="0.25">
      <c r="B88" s="130" t="s">
        <v>150</v>
      </c>
      <c r="C88" s="130"/>
      <c r="D88" s="130"/>
      <c r="E88" s="130"/>
      <c r="F88" s="130"/>
      <c r="G88" s="83"/>
      <c r="H88" s="83"/>
    </row>
    <row r="89" spans="2:8" ht="42.75" customHeight="1" x14ac:dyDescent="0.25">
      <c r="B89" s="131" t="s">
        <v>151</v>
      </c>
      <c r="C89" s="130"/>
      <c r="D89" s="130"/>
      <c r="E89" s="130"/>
      <c r="F89" s="130"/>
    </row>
    <row r="90" spans="2:8" ht="18.75" x14ac:dyDescent="0.25">
      <c r="B90" s="130"/>
      <c r="C90" s="130"/>
      <c r="D90" s="130"/>
      <c r="E90" s="130"/>
      <c r="F90" s="130"/>
    </row>
  </sheetData>
  <mergeCells count="40">
    <mergeCell ref="B88:F88"/>
    <mergeCell ref="B89:F89"/>
    <mergeCell ref="B90:F90"/>
    <mergeCell ref="B85:E85"/>
    <mergeCell ref="C83:C84"/>
    <mergeCell ref="B83:B84"/>
    <mergeCell ref="B55:E55"/>
    <mergeCell ref="B65:E65"/>
    <mergeCell ref="B75:E75"/>
    <mergeCell ref="C53:C54"/>
    <mergeCell ref="B53:B54"/>
    <mergeCell ref="C63:C64"/>
    <mergeCell ref="C73:C74"/>
    <mergeCell ref="B63:B64"/>
    <mergeCell ref="B73:B74"/>
    <mergeCell ref="B45:E45"/>
    <mergeCell ref="B44:E44"/>
    <mergeCell ref="I5:J5"/>
    <mergeCell ref="B6:E6"/>
    <mergeCell ref="B7:E7"/>
    <mergeCell ref="B8:E8"/>
    <mergeCell ref="B38:F38"/>
    <mergeCell ref="B10:E10"/>
    <mergeCell ref="B12:E12"/>
    <mergeCell ref="B11:E11"/>
    <mergeCell ref="B21:F21"/>
    <mergeCell ref="F23:F24"/>
    <mergeCell ref="C14:C15"/>
    <mergeCell ref="B14:B15"/>
    <mergeCell ref="D14:D15"/>
    <mergeCell ref="E14:E15"/>
    <mergeCell ref="E41:E42"/>
    <mergeCell ref="D41:D42"/>
    <mergeCell ref="C39:C42"/>
    <mergeCell ref="B39:B42"/>
    <mergeCell ref="B1:F1"/>
    <mergeCell ref="B2:F2"/>
    <mergeCell ref="B3:F3"/>
    <mergeCell ref="B4:F4"/>
    <mergeCell ref="B9:E9"/>
  </mergeCells>
  <pageMargins left="0.70866141732283472" right="0.70866141732283472" top="0.35433070866141736" bottom="0.35433070866141736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022F-EA14-4FC9-9A73-081AC7FE0814}">
  <dimension ref="A1:Q154"/>
  <sheetViews>
    <sheetView topLeftCell="A118" workbookViewId="0">
      <selection activeCell="F138" sqref="F138"/>
    </sheetView>
  </sheetViews>
  <sheetFormatPr defaultRowHeight="15" x14ac:dyDescent="0.25"/>
  <cols>
    <col min="1" max="1" width="28.5703125" bestFit="1" customWidth="1"/>
    <col min="3" max="3" width="17.7109375" bestFit="1" customWidth="1"/>
    <col min="4" max="4" width="18.5703125" bestFit="1" customWidth="1"/>
  </cols>
  <sheetData>
    <row r="1" spans="1:17" x14ac:dyDescent="0.25">
      <c r="A1" t="s">
        <v>42</v>
      </c>
    </row>
    <row r="2" spans="1:17" x14ac:dyDescent="0.25">
      <c r="A2" t="s">
        <v>43</v>
      </c>
      <c r="B2" t="s">
        <v>44</v>
      </c>
      <c r="C2" t="s">
        <v>45</v>
      </c>
      <c r="D2" t="s">
        <v>46</v>
      </c>
    </row>
    <row r="4" spans="1:17" x14ac:dyDescent="0.25">
      <c r="A4" t="s">
        <v>47</v>
      </c>
    </row>
    <row r="5" spans="1:17" x14ac:dyDescent="0.25">
      <c r="A5" t="s">
        <v>47</v>
      </c>
      <c r="B5">
        <v>1.36</v>
      </c>
      <c r="C5" t="s">
        <v>48</v>
      </c>
      <c r="D5" t="s">
        <v>49</v>
      </c>
    </row>
    <row r="6" spans="1:17" x14ac:dyDescent="0.25">
      <c r="A6" t="s">
        <v>47</v>
      </c>
      <c r="B6">
        <v>1.37</v>
      </c>
      <c r="C6" t="s">
        <v>48</v>
      </c>
      <c r="D6" t="s">
        <v>49</v>
      </c>
    </row>
    <row r="7" spans="1:17" x14ac:dyDescent="0.25">
      <c r="A7" t="s">
        <v>50</v>
      </c>
    </row>
    <row r="8" spans="1:17" x14ac:dyDescent="0.25">
      <c r="A8" t="s">
        <v>50</v>
      </c>
      <c r="B8" s="30">
        <v>135.49</v>
      </c>
      <c r="C8" t="s">
        <v>51</v>
      </c>
      <c r="D8" s="30" t="s">
        <v>52</v>
      </c>
      <c r="E8">
        <v>3</v>
      </c>
      <c r="F8">
        <f>SUM(B8:B40)</f>
        <v>1137.3</v>
      </c>
      <c r="H8">
        <f>F8+F41+F43+F118+F125+F131</f>
        <v>3710.2400000000002</v>
      </c>
    </row>
    <row r="9" spans="1:17" x14ac:dyDescent="0.25">
      <c r="A9" t="s">
        <v>50</v>
      </c>
      <c r="B9" s="30">
        <v>3.95</v>
      </c>
      <c r="C9" t="s">
        <v>51</v>
      </c>
      <c r="D9" s="30" t="s">
        <v>52</v>
      </c>
      <c r="E9">
        <v>3</v>
      </c>
      <c r="O9">
        <v>50</v>
      </c>
      <c r="P9">
        <v>110</v>
      </c>
    </row>
    <row r="10" spans="1:17" x14ac:dyDescent="0.25">
      <c r="A10" t="s">
        <v>50</v>
      </c>
      <c r="B10" s="30">
        <v>3.95</v>
      </c>
      <c r="C10" t="s">
        <v>51</v>
      </c>
      <c r="D10" s="30" t="s">
        <v>52</v>
      </c>
      <c r="E10">
        <v>3</v>
      </c>
      <c r="J10" t="s">
        <v>85</v>
      </c>
      <c r="M10" t="s">
        <v>86</v>
      </c>
      <c r="N10">
        <v>1</v>
      </c>
      <c r="O10">
        <v>1</v>
      </c>
      <c r="Q10" t="s">
        <v>99</v>
      </c>
    </row>
    <row r="11" spans="1:17" x14ac:dyDescent="0.25">
      <c r="A11" t="s">
        <v>50</v>
      </c>
      <c r="B11" s="30">
        <v>232.37</v>
      </c>
      <c r="C11" t="s">
        <v>51</v>
      </c>
      <c r="D11" s="30" t="s">
        <v>52</v>
      </c>
      <c r="E11">
        <v>3</v>
      </c>
      <c r="J11" t="s">
        <v>87</v>
      </c>
      <c r="M11" t="s">
        <v>88</v>
      </c>
      <c r="N11">
        <v>2</v>
      </c>
      <c r="P11">
        <v>1</v>
      </c>
      <c r="Q11" t="s">
        <v>99</v>
      </c>
    </row>
    <row r="12" spans="1:17" x14ac:dyDescent="0.25">
      <c r="A12" t="s">
        <v>50</v>
      </c>
      <c r="B12" s="30">
        <v>7.49</v>
      </c>
      <c r="C12" t="s">
        <v>51</v>
      </c>
      <c r="D12" s="30" t="s">
        <v>52</v>
      </c>
      <c r="E12">
        <v>3</v>
      </c>
      <c r="J12" t="s">
        <v>85</v>
      </c>
      <c r="M12" t="s">
        <v>89</v>
      </c>
      <c r="N12">
        <v>3</v>
      </c>
      <c r="O12">
        <v>1</v>
      </c>
    </row>
    <row r="13" spans="1:17" x14ac:dyDescent="0.25">
      <c r="A13" t="s">
        <v>50</v>
      </c>
      <c r="B13" s="30">
        <v>7.49</v>
      </c>
      <c r="C13" t="s">
        <v>51</v>
      </c>
      <c r="D13" s="30" t="s">
        <v>52</v>
      </c>
      <c r="E13">
        <v>3</v>
      </c>
      <c r="J13" t="s">
        <v>87</v>
      </c>
      <c r="M13" t="s">
        <v>90</v>
      </c>
      <c r="N13">
        <v>4</v>
      </c>
      <c r="P13">
        <v>1</v>
      </c>
      <c r="Q13" t="s">
        <v>99</v>
      </c>
    </row>
    <row r="14" spans="1:17" x14ac:dyDescent="0.25">
      <c r="A14" t="s">
        <v>50</v>
      </c>
      <c r="B14" s="30">
        <v>0.09</v>
      </c>
      <c r="C14" t="s">
        <v>51</v>
      </c>
      <c r="D14" s="30" t="s">
        <v>52</v>
      </c>
      <c r="E14">
        <v>3</v>
      </c>
      <c r="J14" t="s">
        <v>87</v>
      </c>
      <c r="M14" t="s">
        <v>91</v>
      </c>
      <c r="N14">
        <v>5</v>
      </c>
      <c r="P14">
        <v>1</v>
      </c>
      <c r="Q14" t="s">
        <v>99</v>
      </c>
    </row>
    <row r="15" spans="1:17" x14ac:dyDescent="0.25">
      <c r="A15" t="s">
        <v>50</v>
      </c>
      <c r="B15" s="30">
        <v>0.11</v>
      </c>
      <c r="C15" t="s">
        <v>51</v>
      </c>
      <c r="D15" s="30" t="s">
        <v>52</v>
      </c>
      <c r="E15">
        <v>3</v>
      </c>
      <c r="J15" t="s">
        <v>87</v>
      </c>
      <c r="M15" t="s">
        <v>92</v>
      </c>
      <c r="N15">
        <v>6</v>
      </c>
      <c r="P15">
        <v>1</v>
      </c>
      <c r="Q15" t="s">
        <v>99</v>
      </c>
    </row>
    <row r="16" spans="1:17" x14ac:dyDescent="0.25">
      <c r="A16" t="s">
        <v>50</v>
      </c>
      <c r="B16" s="30">
        <v>0.26</v>
      </c>
      <c r="C16" t="s">
        <v>51</v>
      </c>
      <c r="D16" s="30" t="s">
        <v>52</v>
      </c>
      <c r="E16">
        <v>3</v>
      </c>
      <c r="J16" t="s">
        <v>85</v>
      </c>
      <c r="M16" t="s">
        <v>93</v>
      </c>
      <c r="N16">
        <v>7</v>
      </c>
      <c r="O16">
        <v>1</v>
      </c>
      <c r="Q16" t="s">
        <v>99</v>
      </c>
    </row>
    <row r="17" spans="1:17" x14ac:dyDescent="0.25">
      <c r="A17" t="s">
        <v>50</v>
      </c>
      <c r="B17" s="30">
        <v>7.0000000000000007E-2</v>
      </c>
      <c r="C17" t="s">
        <v>51</v>
      </c>
      <c r="D17" s="30" t="s">
        <v>52</v>
      </c>
      <c r="E17">
        <v>3</v>
      </c>
      <c r="J17" t="s">
        <v>85</v>
      </c>
      <c r="M17" t="s">
        <v>95</v>
      </c>
      <c r="N17">
        <v>8</v>
      </c>
      <c r="O17">
        <v>1</v>
      </c>
      <c r="Q17" t="s">
        <v>99</v>
      </c>
    </row>
    <row r="18" spans="1:17" x14ac:dyDescent="0.25">
      <c r="A18" t="s">
        <v>50</v>
      </c>
      <c r="B18" s="30">
        <v>0.14000000000000001</v>
      </c>
      <c r="C18" t="s">
        <v>51</v>
      </c>
      <c r="D18" s="30" t="s">
        <v>52</v>
      </c>
      <c r="E18">
        <v>3</v>
      </c>
      <c r="J18" t="s">
        <v>87</v>
      </c>
      <c r="M18" t="s">
        <v>94</v>
      </c>
      <c r="N18">
        <v>9</v>
      </c>
      <c r="P18">
        <v>1</v>
      </c>
      <c r="Q18" t="s">
        <v>99</v>
      </c>
    </row>
    <row r="19" spans="1:17" x14ac:dyDescent="0.25">
      <c r="A19" t="s">
        <v>50</v>
      </c>
      <c r="B19" s="30">
        <v>0.26</v>
      </c>
      <c r="C19" t="s">
        <v>51</v>
      </c>
      <c r="D19" s="30" t="s">
        <v>52</v>
      </c>
      <c r="E19">
        <v>3</v>
      </c>
      <c r="J19" t="s">
        <v>85</v>
      </c>
      <c r="M19" t="s">
        <v>96</v>
      </c>
      <c r="N19">
        <v>10</v>
      </c>
      <c r="O19">
        <v>1</v>
      </c>
      <c r="Q19" t="s">
        <v>99</v>
      </c>
    </row>
    <row r="20" spans="1:17" x14ac:dyDescent="0.25">
      <c r="A20" t="s">
        <v>50</v>
      </c>
      <c r="B20" s="30">
        <v>0.06</v>
      </c>
      <c r="C20" t="s">
        <v>51</v>
      </c>
      <c r="D20" s="30" t="s">
        <v>52</v>
      </c>
      <c r="E20">
        <v>3</v>
      </c>
      <c r="J20" t="s">
        <v>87</v>
      </c>
      <c r="M20" t="s">
        <v>97</v>
      </c>
      <c r="N20">
        <v>11</v>
      </c>
      <c r="P20">
        <v>1</v>
      </c>
      <c r="Q20" t="s">
        <v>99</v>
      </c>
    </row>
    <row r="21" spans="1:17" x14ac:dyDescent="0.25">
      <c r="A21" t="s">
        <v>50</v>
      </c>
      <c r="B21" s="30">
        <v>1.1299999999999999</v>
      </c>
      <c r="C21" t="s">
        <v>51</v>
      </c>
      <c r="D21" s="30" t="s">
        <v>52</v>
      </c>
      <c r="E21">
        <v>2</v>
      </c>
      <c r="J21" t="s">
        <v>85</v>
      </c>
      <c r="M21" t="s">
        <v>98</v>
      </c>
      <c r="N21">
        <v>12</v>
      </c>
      <c r="O21">
        <v>1</v>
      </c>
      <c r="Q21" t="s">
        <v>99</v>
      </c>
    </row>
    <row r="22" spans="1:17" x14ac:dyDescent="0.25">
      <c r="A22" t="s">
        <v>50</v>
      </c>
      <c r="B22" s="30">
        <v>62.75</v>
      </c>
      <c r="C22" t="s">
        <v>51</v>
      </c>
      <c r="D22" s="30" t="s">
        <v>52</v>
      </c>
      <c r="E22">
        <v>2</v>
      </c>
      <c r="O22">
        <f>SUM(O10:O21)</f>
        <v>6</v>
      </c>
      <c r="P22">
        <f>SUM(P10:P21)</f>
        <v>6</v>
      </c>
    </row>
    <row r="23" spans="1:17" x14ac:dyDescent="0.25">
      <c r="A23" t="s">
        <v>50</v>
      </c>
      <c r="B23" s="30">
        <v>0.13</v>
      </c>
      <c r="C23" t="s">
        <v>51</v>
      </c>
      <c r="D23" s="30" t="s">
        <v>52</v>
      </c>
      <c r="E23">
        <v>2</v>
      </c>
    </row>
    <row r="24" spans="1:17" x14ac:dyDescent="0.25">
      <c r="A24" t="s">
        <v>50</v>
      </c>
      <c r="B24" s="30">
        <v>0.13</v>
      </c>
      <c r="C24" t="s">
        <v>51</v>
      </c>
      <c r="D24" s="30" t="s">
        <v>52</v>
      </c>
      <c r="E24">
        <v>2</v>
      </c>
    </row>
    <row r="25" spans="1:17" x14ac:dyDescent="0.25">
      <c r="A25" t="s">
        <v>50</v>
      </c>
      <c r="B25" s="30">
        <v>0.14000000000000001</v>
      </c>
      <c r="C25" t="s">
        <v>51</v>
      </c>
      <c r="D25" s="30" t="s">
        <v>52</v>
      </c>
      <c r="E25">
        <v>3</v>
      </c>
      <c r="J25">
        <v>4.4400000000000004</v>
      </c>
    </row>
    <row r="26" spans="1:17" x14ac:dyDescent="0.25">
      <c r="A26" t="s">
        <v>50</v>
      </c>
      <c r="B26" s="30">
        <v>44.41</v>
      </c>
      <c r="C26" t="s">
        <v>51</v>
      </c>
      <c r="D26" s="30" t="s">
        <v>52</v>
      </c>
      <c r="E26">
        <v>3</v>
      </c>
      <c r="J26">
        <v>6.33</v>
      </c>
    </row>
    <row r="27" spans="1:17" x14ac:dyDescent="0.25">
      <c r="A27" t="s">
        <v>50</v>
      </c>
      <c r="B27" s="30">
        <v>436.79</v>
      </c>
      <c r="C27" t="s">
        <v>51</v>
      </c>
      <c r="D27" s="30" t="s">
        <v>52</v>
      </c>
      <c r="E27">
        <v>3</v>
      </c>
      <c r="J27">
        <v>6.6</v>
      </c>
    </row>
    <row r="28" spans="1:17" x14ac:dyDescent="0.25">
      <c r="A28" t="s">
        <v>50</v>
      </c>
      <c r="B28" s="30">
        <v>58.83</v>
      </c>
      <c r="C28" t="s">
        <v>51</v>
      </c>
      <c r="D28" s="30" t="s">
        <v>52</v>
      </c>
      <c r="E28">
        <v>3</v>
      </c>
      <c r="J28">
        <v>3.39</v>
      </c>
    </row>
    <row r="29" spans="1:17" x14ac:dyDescent="0.25">
      <c r="A29" t="s">
        <v>50</v>
      </c>
      <c r="B29" s="30">
        <v>26.28</v>
      </c>
      <c r="C29" t="s">
        <v>51</v>
      </c>
      <c r="D29" s="30" t="s">
        <v>52</v>
      </c>
      <c r="E29">
        <v>3</v>
      </c>
      <c r="J29">
        <v>6.84</v>
      </c>
    </row>
    <row r="30" spans="1:17" x14ac:dyDescent="0.25">
      <c r="A30" t="s">
        <v>50</v>
      </c>
      <c r="B30" s="30">
        <v>5.08</v>
      </c>
      <c r="C30" t="s">
        <v>51</v>
      </c>
      <c r="D30" s="30" t="s">
        <v>52</v>
      </c>
      <c r="E30">
        <v>3</v>
      </c>
      <c r="J30">
        <v>3.43</v>
      </c>
    </row>
    <row r="31" spans="1:17" x14ac:dyDescent="0.25">
      <c r="A31" t="s">
        <v>50</v>
      </c>
      <c r="B31" s="30">
        <v>0.45</v>
      </c>
      <c r="C31" t="s">
        <v>51</v>
      </c>
      <c r="D31" s="30" t="s">
        <v>52</v>
      </c>
      <c r="E31">
        <v>3</v>
      </c>
      <c r="J31">
        <v>5.21</v>
      </c>
    </row>
    <row r="32" spans="1:17" x14ac:dyDescent="0.25">
      <c r="A32" t="s">
        <v>50</v>
      </c>
      <c r="B32" s="30">
        <v>0.09</v>
      </c>
      <c r="C32" t="s">
        <v>51</v>
      </c>
      <c r="D32" s="30" t="s">
        <v>52</v>
      </c>
      <c r="E32">
        <v>3</v>
      </c>
      <c r="J32">
        <v>4.16</v>
      </c>
    </row>
    <row r="33" spans="1:10" x14ac:dyDescent="0.25">
      <c r="A33" t="s">
        <v>50</v>
      </c>
      <c r="B33" s="30">
        <v>23.8</v>
      </c>
      <c r="C33" t="s">
        <v>51</v>
      </c>
      <c r="D33" s="30" t="s">
        <v>52</v>
      </c>
      <c r="E33">
        <v>3</v>
      </c>
      <c r="J33">
        <v>6.2</v>
      </c>
    </row>
    <row r="34" spans="1:10" x14ac:dyDescent="0.25">
      <c r="A34" t="s">
        <v>50</v>
      </c>
      <c r="B34" s="30">
        <v>15.87</v>
      </c>
      <c r="C34" t="s">
        <v>51</v>
      </c>
      <c r="D34" s="30" t="s">
        <v>52</v>
      </c>
      <c r="E34">
        <v>3</v>
      </c>
      <c r="J34">
        <v>8.94</v>
      </c>
    </row>
    <row r="35" spans="1:10" x14ac:dyDescent="0.25">
      <c r="A35" t="s">
        <v>50</v>
      </c>
      <c r="B35" s="30">
        <v>0.14000000000000001</v>
      </c>
      <c r="C35" t="s">
        <v>51</v>
      </c>
      <c r="D35" s="30" t="s">
        <v>52</v>
      </c>
      <c r="E35">
        <v>2</v>
      </c>
      <c r="J35">
        <v>4.4400000000000004</v>
      </c>
    </row>
    <row r="36" spans="1:10" x14ac:dyDescent="0.25">
      <c r="A36" t="s">
        <v>50</v>
      </c>
      <c r="B36" s="30">
        <v>0.5</v>
      </c>
      <c r="C36" t="s">
        <v>51</v>
      </c>
      <c r="D36" s="30" t="s">
        <v>52</v>
      </c>
      <c r="E36">
        <v>2</v>
      </c>
      <c r="J36">
        <v>4.4400000000000004</v>
      </c>
    </row>
    <row r="37" spans="1:10" x14ac:dyDescent="0.25">
      <c r="A37" t="s">
        <v>50</v>
      </c>
      <c r="B37" s="30">
        <v>0.5</v>
      </c>
      <c r="C37" t="s">
        <v>51</v>
      </c>
      <c r="D37" s="30" t="s">
        <v>52</v>
      </c>
      <c r="E37">
        <v>2</v>
      </c>
      <c r="J37">
        <v>5.46</v>
      </c>
    </row>
    <row r="38" spans="1:10" x14ac:dyDescent="0.25">
      <c r="A38" t="s">
        <v>50</v>
      </c>
      <c r="B38" s="30">
        <v>67.55</v>
      </c>
      <c r="C38" t="s">
        <v>51</v>
      </c>
      <c r="D38" s="30" t="s">
        <v>52</v>
      </c>
      <c r="E38">
        <v>2</v>
      </c>
      <c r="J38">
        <v>3.6</v>
      </c>
    </row>
    <row r="39" spans="1:10" x14ac:dyDescent="0.25">
      <c r="A39" t="s">
        <v>50</v>
      </c>
      <c r="B39" s="30">
        <v>0.5</v>
      </c>
      <c r="C39" t="s">
        <v>51</v>
      </c>
      <c r="D39" s="30" t="s">
        <v>52</v>
      </c>
      <c r="E39">
        <v>2</v>
      </c>
      <c r="J39">
        <v>3.66</v>
      </c>
    </row>
    <row r="40" spans="1:10" x14ac:dyDescent="0.25">
      <c r="A40" t="s">
        <v>50</v>
      </c>
      <c r="B40" s="30">
        <v>0.5</v>
      </c>
      <c r="C40" t="s">
        <v>51</v>
      </c>
      <c r="D40" s="30" t="s">
        <v>52</v>
      </c>
      <c r="E40">
        <v>2</v>
      </c>
      <c r="J40">
        <v>2.835</v>
      </c>
    </row>
    <row r="41" spans="1:10" x14ac:dyDescent="0.25">
      <c r="A41" t="s">
        <v>50</v>
      </c>
      <c r="B41" s="31">
        <v>18.55</v>
      </c>
      <c r="C41" t="s">
        <v>53</v>
      </c>
      <c r="D41" s="31" t="s">
        <v>54</v>
      </c>
      <c r="E41">
        <v>1</v>
      </c>
      <c r="F41">
        <f>B41+B114+B115+B116+B117+B42</f>
        <v>49.89</v>
      </c>
      <c r="J41">
        <v>3</v>
      </c>
    </row>
    <row r="42" spans="1:10" x14ac:dyDescent="0.25">
      <c r="A42" t="s">
        <v>50</v>
      </c>
      <c r="B42" s="31">
        <v>24.26</v>
      </c>
      <c r="C42" t="s">
        <v>53</v>
      </c>
      <c r="D42" s="31" t="s">
        <v>54</v>
      </c>
      <c r="E42">
        <v>4</v>
      </c>
      <c r="J42">
        <v>3.64</v>
      </c>
    </row>
    <row r="43" spans="1:10" x14ac:dyDescent="0.25">
      <c r="A43" t="s">
        <v>50</v>
      </c>
      <c r="B43" s="32">
        <v>854.87</v>
      </c>
      <c r="C43" t="s">
        <v>53</v>
      </c>
      <c r="D43" s="32" t="s">
        <v>55</v>
      </c>
      <c r="E43">
        <v>4</v>
      </c>
      <c r="F43">
        <f>B43+SUM(B45:B113)+B121+B122+B123</f>
        <v>2268.9499999999998</v>
      </c>
      <c r="J43">
        <v>3.44</v>
      </c>
    </row>
    <row r="44" spans="1:10" x14ac:dyDescent="0.25">
      <c r="A44" t="s">
        <v>50</v>
      </c>
      <c r="B44" s="33">
        <v>112.36</v>
      </c>
      <c r="C44" t="s">
        <v>53</v>
      </c>
      <c r="D44" s="33" t="s">
        <v>56</v>
      </c>
      <c r="E44">
        <v>3</v>
      </c>
      <c r="J44">
        <v>4.04</v>
      </c>
    </row>
    <row r="45" spans="1:10" x14ac:dyDescent="0.25">
      <c r="A45" t="s">
        <v>50</v>
      </c>
      <c r="B45" s="32">
        <v>787.28</v>
      </c>
      <c r="C45" t="s">
        <v>53</v>
      </c>
      <c r="D45" s="32" t="s">
        <v>55</v>
      </c>
      <c r="E45">
        <v>1</v>
      </c>
      <c r="J45">
        <v>7.22</v>
      </c>
    </row>
    <row r="46" spans="1:10" x14ac:dyDescent="0.25">
      <c r="A46" t="s">
        <v>50</v>
      </c>
      <c r="B46" s="32">
        <v>23.14</v>
      </c>
      <c r="C46" t="s">
        <v>53</v>
      </c>
      <c r="D46" s="32" t="s">
        <v>55</v>
      </c>
      <c r="E46">
        <v>1</v>
      </c>
      <c r="J46">
        <v>6.4</v>
      </c>
    </row>
    <row r="47" spans="1:10" x14ac:dyDescent="0.25">
      <c r="A47" t="s">
        <v>50</v>
      </c>
      <c r="B47" s="32">
        <v>23.14</v>
      </c>
      <c r="C47" t="s">
        <v>53</v>
      </c>
      <c r="D47" s="32" t="s">
        <v>55</v>
      </c>
      <c r="E47">
        <v>1</v>
      </c>
      <c r="J47">
        <v>3.6</v>
      </c>
    </row>
    <row r="48" spans="1:10" x14ac:dyDescent="0.25">
      <c r="A48" t="s">
        <v>50</v>
      </c>
      <c r="B48" s="32">
        <v>9.67</v>
      </c>
      <c r="C48" t="s">
        <v>53</v>
      </c>
      <c r="D48" s="32" t="s">
        <v>55</v>
      </c>
      <c r="E48">
        <v>1</v>
      </c>
      <c r="J48">
        <v>3.6</v>
      </c>
    </row>
    <row r="49" spans="1:10" x14ac:dyDescent="0.25">
      <c r="A49" t="s">
        <v>50</v>
      </c>
      <c r="B49" s="32">
        <v>0.06</v>
      </c>
      <c r="C49" t="s">
        <v>53</v>
      </c>
      <c r="D49" s="32" t="s">
        <v>55</v>
      </c>
      <c r="E49">
        <v>1</v>
      </c>
      <c r="J49">
        <v>3.44</v>
      </c>
    </row>
    <row r="50" spans="1:10" x14ac:dyDescent="0.25">
      <c r="A50" t="s">
        <v>50</v>
      </c>
      <c r="B50" s="32">
        <v>0.23</v>
      </c>
      <c r="C50" t="s">
        <v>53</v>
      </c>
      <c r="D50" s="32" t="s">
        <v>55</v>
      </c>
      <c r="E50">
        <v>1</v>
      </c>
      <c r="J50">
        <v>6.48</v>
      </c>
    </row>
    <row r="51" spans="1:10" x14ac:dyDescent="0.25">
      <c r="A51" t="s">
        <v>50</v>
      </c>
      <c r="B51" s="32">
        <v>0.23</v>
      </c>
      <c r="C51" t="s">
        <v>53</v>
      </c>
      <c r="D51" s="32" t="s">
        <v>55</v>
      </c>
      <c r="E51">
        <v>1</v>
      </c>
      <c r="J51">
        <v>6.8</v>
      </c>
    </row>
    <row r="52" spans="1:10" x14ac:dyDescent="0.25">
      <c r="A52" t="s">
        <v>50</v>
      </c>
      <c r="B52" s="32">
        <v>1.63</v>
      </c>
      <c r="C52" t="s">
        <v>53</v>
      </c>
      <c r="D52" s="32" t="s">
        <v>55</v>
      </c>
      <c r="E52">
        <v>1</v>
      </c>
      <c r="J52">
        <v>3.2</v>
      </c>
    </row>
    <row r="53" spans="1:10" x14ac:dyDescent="0.25">
      <c r="A53" t="s">
        <v>50</v>
      </c>
      <c r="B53" s="32">
        <v>0.44</v>
      </c>
      <c r="C53" t="s">
        <v>53</v>
      </c>
      <c r="D53" s="32" t="s">
        <v>55</v>
      </c>
      <c r="E53">
        <v>1</v>
      </c>
      <c r="J53">
        <v>4</v>
      </c>
    </row>
    <row r="54" spans="1:10" x14ac:dyDescent="0.25">
      <c r="A54" t="s">
        <v>50</v>
      </c>
      <c r="B54" s="32">
        <v>0.14000000000000001</v>
      </c>
      <c r="C54" t="s">
        <v>53</v>
      </c>
      <c r="D54" s="32" t="s">
        <v>55</v>
      </c>
      <c r="E54">
        <v>1</v>
      </c>
      <c r="J54">
        <v>5.16</v>
      </c>
    </row>
    <row r="55" spans="1:10" x14ac:dyDescent="0.25">
      <c r="A55" t="s">
        <v>50</v>
      </c>
      <c r="B55" s="32">
        <v>0.17</v>
      </c>
      <c r="C55" t="s">
        <v>53</v>
      </c>
      <c r="D55" s="32" t="s">
        <v>55</v>
      </c>
      <c r="E55">
        <v>1</v>
      </c>
      <c r="J55">
        <v>3.44</v>
      </c>
    </row>
    <row r="56" spans="1:10" x14ac:dyDescent="0.25">
      <c r="A56" t="s">
        <v>50</v>
      </c>
      <c r="B56" s="32">
        <v>0.95</v>
      </c>
      <c r="C56" t="s">
        <v>53</v>
      </c>
      <c r="D56" s="32" t="s">
        <v>55</v>
      </c>
      <c r="E56">
        <v>1</v>
      </c>
      <c r="J56">
        <v>4.4400000000000004</v>
      </c>
    </row>
    <row r="57" spans="1:10" x14ac:dyDescent="0.25">
      <c r="A57" t="s">
        <v>50</v>
      </c>
      <c r="B57" s="32">
        <v>0.69</v>
      </c>
      <c r="C57" t="s">
        <v>53</v>
      </c>
      <c r="D57" s="32" t="s">
        <v>55</v>
      </c>
      <c r="E57">
        <v>1</v>
      </c>
      <c r="J57">
        <v>3.6</v>
      </c>
    </row>
    <row r="58" spans="1:10" x14ac:dyDescent="0.25">
      <c r="A58" t="s">
        <v>50</v>
      </c>
      <c r="B58" s="32">
        <v>0.14000000000000001</v>
      </c>
      <c r="C58" t="s">
        <v>53</v>
      </c>
      <c r="D58" s="32" t="s">
        <v>55</v>
      </c>
      <c r="E58">
        <v>1</v>
      </c>
      <c r="J58">
        <v>3.44</v>
      </c>
    </row>
    <row r="59" spans="1:10" x14ac:dyDescent="0.25">
      <c r="A59" t="s">
        <v>50</v>
      </c>
      <c r="B59" s="32">
        <v>0.14000000000000001</v>
      </c>
      <c r="C59" t="s">
        <v>53</v>
      </c>
      <c r="D59" s="32" t="s">
        <v>55</v>
      </c>
      <c r="E59">
        <v>1</v>
      </c>
      <c r="J59">
        <v>4.4400000000000004</v>
      </c>
    </row>
    <row r="60" spans="1:10" x14ac:dyDescent="0.25">
      <c r="A60" t="s">
        <v>50</v>
      </c>
      <c r="B60" s="32">
        <v>0.09</v>
      </c>
      <c r="C60" t="s">
        <v>53</v>
      </c>
      <c r="D60" s="32" t="s">
        <v>55</v>
      </c>
      <c r="E60">
        <v>1</v>
      </c>
      <c r="J60">
        <v>3.6</v>
      </c>
    </row>
    <row r="61" spans="1:10" x14ac:dyDescent="0.25">
      <c r="A61" t="s">
        <v>50</v>
      </c>
      <c r="B61" s="32">
        <v>0.09</v>
      </c>
      <c r="C61" t="s">
        <v>53</v>
      </c>
      <c r="D61" s="32" t="s">
        <v>55</v>
      </c>
      <c r="E61">
        <v>1</v>
      </c>
      <c r="J61">
        <v>5.26</v>
      </c>
    </row>
    <row r="62" spans="1:10" x14ac:dyDescent="0.25">
      <c r="A62" t="s">
        <v>50</v>
      </c>
      <c r="B62" s="32">
        <v>0.09</v>
      </c>
      <c r="C62" t="s">
        <v>53</v>
      </c>
      <c r="D62" s="32" t="s">
        <v>55</v>
      </c>
      <c r="E62">
        <v>1</v>
      </c>
      <c r="J62">
        <v>6.2</v>
      </c>
    </row>
    <row r="63" spans="1:10" x14ac:dyDescent="0.25">
      <c r="A63" t="s">
        <v>50</v>
      </c>
      <c r="B63" s="32">
        <v>0.12</v>
      </c>
      <c r="C63" t="s">
        <v>53</v>
      </c>
      <c r="D63" s="32" t="s">
        <v>55</v>
      </c>
      <c r="E63">
        <v>1</v>
      </c>
      <c r="J63">
        <v>4.4400000000000004</v>
      </c>
    </row>
    <row r="64" spans="1:10" x14ac:dyDescent="0.25">
      <c r="A64" t="s">
        <v>50</v>
      </c>
      <c r="B64" s="32">
        <v>7.0000000000000007E-2</v>
      </c>
      <c r="C64" t="s">
        <v>53</v>
      </c>
      <c r="D64" s="32" t="s">
        <v>55</v>
      </c>
      <c r="E64">
        <v>1</v>
      </c>
      <c r="J64">
        <v>5.26</v>
      </c>
    </row>
    <row r="65" spans="1:10" x14ac:dyDescent="0.25">
      <c r="A65" t="s">
        <v>50</v>
      </c>
      <c r="B65" s="32">
        <v>0.38</v>
      </c>
      <c r="C65" t="s">
        <v>53</v>
      </c>
      <c r="D65" s="32" t="s">
        <v>55</v>
      </c>
      <c r="E65">
        <v>1</v>
      </c>
      <c r="J65">
        <v>6.48</v>
      </c>
    </row>
    <row r="66" spans="1:10" x14ac:dyDescent="0.25">
      <c r="A66" t="s">
        <v>50</v>
      </c>
      <c r="B66" s="32">
        <v>0.23</v>
      </c>
      <c r="C66" t="s">
        <v>53</v>
      </c>
      <c r="D66" s="32" t="s">
        <v>55</v>
      </c>
      <c r="E66">
        <v>1</v>
      </c>
      <c r="J66">
        <v>4.4400000000000004</v>
      </c>
    </row>
    <row r="67" spans="1:10" x14ac:dyDescent="0.25">
      <c r="A67" t="s">
        <v>50</v>
      </c>
      <c r="B67" s="32">
        <v>0.09</v>
      </c>
      <c r="C67" t="s">
        <v>53</v>
      </c>
      <c r="D67" s="32" t="s">
        <v>55</v>
      </c>
      <c r="E67">
        <v>1</v>
      </c>
      <c r="J67">
        <v>4.4400000000000004</v>
      </c>
    </row>
    <row r="68" spans="1:10" x14ac:dyDescent="0.25">
      <c r="A68" t="s">
        <v>50</v>
      </c>
      <c r="B68" s="32">
        <v>0.31</v>
      </c>
      <c r="C68" t="s">
        <v>53</v>
      </c>
      <c r="D68" s="32" t="s">
        <v>55</v>
      </c>
      <c r="E68">
        <v>1</v>
      </c>
      <c r="J68">
        <v>4.4400000000000004</v>
      </c>
    </row>
    <row r="69" spans="1:10" x14ac:dyDescent="0.25">
      <c r="A69" t="s">
        <v>50</v>
      </c>
      <c r="B69" s="32">
        <v>0.09</v>
      </c>
      <c r="C69" t="s">
        <v>53</v>
      </c>
      <c r="D69" s="32" t="s">
        <v>55</v>
      </c>
      <c r="E69">
        <v>3</v>
      </c>
      <c r="J69">
        <v>6.48</v>
      </c>
    </row>
    <row r="70" spans="1:10" x14ac:dyDescent="0.25">
      <c r="A70" t="s">
        <v>50</v>
      </c>
      <c r="B70" s="32">
        <v>9.67</v>
      </c>
      <c r="C70" t="s">
        <v>53</v>
      </c>
      <c r="D70" s="32" t="s">
        <v>55</v>
      </c>
      <c r="E70">
        <v>1</v>
      </c>
      <c r="J70">
        <v>3.44</v>
      </c>
    </row>
    <row r="71" spans="1:10" x14ac:dyDescent="0.25">
      <c r="A71" t="s">
        <v>50</v>
      </c>
      <c r="B71" s="32">
        <v>29.46</v>
      </c>
      <c r="C71" t="s">
        <v>53</v>
      </c>
      <c r="D71" s="32" t="s">
        <v>55</v>
      </c>
      <c r="E71">
        <v>4</v>
      </c>
      <c r="J71">
        <v>3.43</v>
      </c>
    </row>
    <row r="72" spans="1:10" x14ac:dyDescent="0.25">
      <c r="A72" t="s">
        <v>50</v>
      </c>
      <c r="B72" s="32">
        <v>19.77</v>
      </c>
      <c r="C72" t="s">
        <v>53</v>
      </c>
      <c r="D72" s="32" t="s">
        <v>55</v>
      </c>
      <c r="E72">
        <v>4</v>
      </c>
      <c r="J72">
        <v>6.48</v>
      </c>
    </row>
    <row r="73" spans="1:10" x14ac:dyDescent="0.25">
      <c r="A73" t="s">
        <v>50</v>
      </c>
      <c r="B73" s="32">
        <v>14.13</v>
      </c>
      <c r="C73" t="s">
        <v>53</v>
      </c>
      <c r="D73" s="32" t="s">
        <v>55</v>
      </c>
      <c r="E73">
        <v>4</v>
      </c>
      <c r="J73">
        <v>3.24</v>
      </c>
    </row>
    <row r="74" spans="1:10" x14ac:dyDescent="0.25">
      <c r="A74" t="s">
        <v>50</v>
      </c>
      <c r="B74" s="32">
        <v>14.78</v>
      </c>
      <c r="C74" t="s">
        <v>53</v>
      </c>
      <c r="D74" s="32" t="s">
        <v>55</v>
      </c>
      <c r="E74">
        <v>4</v>
      </c>
      <c r="J74">
        <v>3.94</v>
      </c>
    </row>
    <row r="75" spans="1:10" x14ac:dyDescent="0.25">
      <c r="A75" t="s">
        <v>50</v>
      </c>
      <c r="B75" s="32">
        <v>0.08</v>
      </c>
      <c r="C75" t="s">
        <v>53</v>
      </c>
      <c r="D75" s="32" t="s">
        <v>55</v>
      </c>
      <c r="E75">
        <v>4</v>
      </c>
      <c r="J75">
        <v>6.48</v>
      </c>
    </row>
    <row r="76" spans="1:10" x14ac:dyDescent="0.25">
      <c r="A76" t="s">
        <v>50</v>
      </c>
      <c r="B76" s="32">
        <v>0.09</v>
      </c>
      <c r="C76" t="s">
        <v>53</v>
      </c>
      <c r="D76" s="32" t="s">
        <v>55</v>
      </c>
      <c r="E76">
        <v>3</v>
      </c>
      <c r="J76">
        <v>4.4400000000000004</v>
      </c>
    </row>
    <row r="77" spans="1:10" x14ac:dyDescent="0.25">
      <c r="A77" t="s">
        <v>50</v>
      </c>
      <c r="B77" s="32">
        <v>0.09</v>
      </c>
      <c r="C77" t="s">
        <v>53</v>
      </c>
      <c r="D77" s="32" t="s">
        <v>55</v>
      </c>
      <c r="E77">
        <v>4</v>
      </c>
      <c r="J77">
        <v>3.94</v>
      </c>
    </row>
    <row r="78" spans="1:10" x14ac:dyDescent="0.25">
      <c r="A78" t="s">
        <v>50</v>
      </c>
      <c r="B78" s="32">
        <v>0.11</v>
      </c>
      <c r="C78" t="s">
        <v>53</v>
      </c>
      <c r="D78" s="32" t="s">
        <v>55</v>
      </c>
      <c r="E78">
        <v>4</v>
      </c>
      <c r="J78">
        <v>6.96</v>
      </c>
    </row>
    <row r="79" spans="1:10" x14ac:dyDescent="0.25">
      <c r="A79" t="s">
        <v>50</v>
      </c>
      <c r="B79" s="32">
        <v>0.39</v>
      </c>
      <c r="C79" t="s">
        <v>53</v>
      </c>
      <c r="D79" s="32" t="s">
        <v>55</v>
      </c>
      <c r="E79">
        <v>4</v>
      </c>
      <c r="J79">
        <v>5.44</v>
      </c>
    </row>
    <row r="80" spans="1:10" x14ac:dyDescent="0.25">
      <c r="A80" t="s">
        <v>50</v>
      </c>
      <c r="B80" s="32">
        <v>0.71</v>
      </c>
      <c r="C80" t="s">
        <v>53</v>
      </c>
      <c r="D80" s="32" t="s">
        <v>55</v>
      </c>
      <c r="E80">
        <v>4</v>
      </c>
      <c r="J80">
        <v>5.44</v>
      </c>
    </row>
    <row r="81" spans="1:10" x14ac:dyDescent="0.25">
      <c r="A81" t="s">
        <v>50</v>
      </c>
      <c r="B81" s="32">
        <v>0.23</v>
      </c>
      <c r="C81" t="s">
        <v>53</v>
      </c>
      <c r="D81" s="32" t="s">
        <v>55</v>
      </c>
      <c r="E81">
        <v>4</v>
      </c>
      <c r="J81">
        <v>4.4400000000000004</v>
      </c>
    </row>
    <row r="82" spans="1:10" x14ac:dyDescent="0.25">
      <c r="A82" t="s">
        <v>50</v>
      </c>
      <c r="B82" s="32">
        <v>0.71</v>
      </c>
      <c r="C82" t="s">
        <v>53</v>
      </c>
      <c r="D82" s="32" t="s">
        <v>55</v>
      </c>
      <c r="E82">
        <v>4</v>
      </c>
      <c r="J82">
        <v>6.48</v>
      </c>
    </row>
    <row r="83" spans="1:10" x14ac:dyDescent="0.25">
      <c r="A83" t="s">
        <v>50</v>
      </c>
      <c r="B83" s="32">
        <v>0.23</v>
      </c>
      <c r="C83" t="s">
        <v>53</v>
      </c>
      <c r="D83" s="32" t="s">
        <v>55</v>
      </c>
      <c r="E83">
        <v>4</v>
      </c>
      <c r="J83">
        <v>4.4400000000000004</v>
      </c>
    </row>
    <row r="84" spans="1:10" x14ac:dyDescent="0.25">
      <c r="A84" t="s">
        <v>50</v>
      </c>
      <c r="B84" s="32">
        <v>0.23</v>
      </c>
      <c r="C84" t="s">
        <v>53</v>
      </c>
      <c r="D84" s="32" t="s">
        <v>55</v>
      </c>
      <c r="E84">
        <v>4</v>
      </c>
      <c r="J84">
        <v>6.48</v>
      </c>
    </row>
    <row r="85" spans="1:10" x14ac:dyDescent="0.25">
      <c r="A85" t="s">
        <v>50</v>
      </c>
      <c r="B85" s="32">
        <v>0.71</v>
      </c>
      <c r="C85" t="s">
        <v>53</v>
      </c>
      <c r="D85" s="32" t="s">
        <v>55</v>
      </c>
      <c r="E85">
        <v>4</v>
      </c>
      <c r="J85">
        <v>4.4400000000000004</v>
      </c>
    </row>
    <row r="86" spans="1:10" x14ac:dyDescent="0.25">
      <c r="A86" t="s">
        <v>50</v>
      </c>
      <c r="B86" s="32">
        <v>0.71</v>
      </c>
      <c r="C86" t="s">
        <v>53</v>
      </c>
      <c r="D86" s="32" t="s">
        <v>55</v>
      </c>
      <c r="E86">
        <v>4</v>
      </c>
      <c r="J86">
        <v>6.48</v>
      </c>
    </row>
    <row r="87" spans="1:10" x14ac:dyDescent="0.25">
      <c r="A87" t="s">
        <v>50</v>
      </c>
      <c r="B87" s="32">
        <v>0.23</v>
      </c>
      <c r="C87" t="s">
        <v>53</v>
      </c>
      <c r="D87" s="32" t="s">
        <v>55</v>
      </c>
      <c r="E87">
        <v>4</v>
      </c>
      <c r="J87">
        <v>5.6</v>
      </c>
    </row>
    <row r="88" spans="1:10" x14ac:dyDescent="0.25">
      <c r="A88" t="s">
        <v>50</v>
      </c>
      <c r="B88" s="32">
        <v>0.15</v>
      </c>
      <c r="C88" t="s">
        <v>53</v>
      </c>
      <c r="D88" s="32" t="s">
        <v>55</v>
      </c>
      <c r="E88">
        <v>1</v>
      </c>
      <c r="J88">
        <v>3.6</v>
      </c>
    </row>
    <row r="89" spans="1:10" x14ac:dyDescent="0.25">
      <c r="A89" t="s">
        <v>50</v>
      </c>
      <c r="B89" s="32">
        <v>0.14000000000000001</v>
      </c>
      <c r="C89" t="s">
        <v>53</v>
      </c>
      <c r="D89" s="32" t="s">
        <v>55</v>
      </c>
      <c r="E89">
        <v>4</v>
      </c>
      <c r="J89">
        <v>3.4</v>
      </c>
    </row>
    <row r="90" spans="1:10" x14ac:dyDescent="0.25">
      <c r="A90" t="s">
        <v>50</v>
      </c>
      <c r="B90" s="32">
        <v>0.23</v>
      </c>
      <c r="C90" t="s">
        <v>53</v>
      </c>
      <c r="D90" s="32" t="s">
        <v>55</v>
      </c>
      <c r="E90">
        <v>4</v>
      </c>
      <c r="J90">
        <v>4</v>
      </c>
    </row>
    <row r="91" spans="1:10" x14ac:dyDescent="0.25">
      <c r="A91" t="s">
        <v>50</v>
      </c>
      <c r="B91" s="32">
        <v>0.14000000000000001</v>
      </c>
      <c r="C91" t="s">
        <v>53</v>
      </c>
      <c r="D91" s="32" t="s">
        <v>55</v>
      </c>
      <c r="E91">
        <v>4</v>
      </c>
      <c r="J91">
        <v>4</v>
      </c>
    </row>
    <row r="92" spans="1:10" x14ac:dyDescent="0.25">
      <c r="A92" t="s">
        <v>50</v>
      </c>
      <c r="B92" s="32">
        <v>0.09</v>
      </c>
      <c r="C92" t="s">
        <v>53</v>
      </c>
      <c r="D92" s="32" t="s">
        <v>55</v>
      </c>
      <c r="E92">
        <v>4</v>
      </c>
      <c r="J92">
        <v>5.72</v>
      </c>
    </row>
    <row r="93" spans="1:10" x14ac:dyDescent="0.25">
      <c r="A93" t="s">
        <v>50</v>
      </c>
      <c r="B93" s="32">
        <v>0.09</v>
      </c>
      <c r="C93" t="s">
        <v>53</v>
      </c>
      <c r="D93" s="32" t="s">
        <v>55</v>
      </c>
      <c r="E93">
        <v>4</v>
      </c>
      <c r="J93">
        <v>3.64</v>
      </c>
    </row>
    <row r="94" spans="1:10" x14ac:dyDescent="0.25">
      <c r="A94" t="s">
        <v>50</v>
      </c>
      <c r="B94" s="32">
        <v>30.99</v>
      </c>
      <c r="C94" t="s">
        <v>53</v>
      </c>
      <c r="D94" s="32" t="s">
        <v>55</v>
      </c>
      <c r="E94">
        <v>4</v>
      </c>
      <c r="J94">
        <v>5.36</v>
      </c>
    </row>
    <row r="95" spans="1:10" x14ac:dyDescent="0.25">
      <c r="A95" t="s">
        <v>50</v>
      </c>
      <c r="B95" s="32">
        <v>20.51</v>
      </c>
      <c r="C95" t="s">
        <v>53</v>
      </c>
      <c r="D95" s="32" t="s">
        <v>55</v>
      </c>
      <c r="E95">
        <v>4</v>
      </c>
      <c r="J95">
        <v>4.5999999999999996</v>
      </c>
    </row>
    <row r="96" spans="1:10" x14ac:dyDescent="0.25">
      <c r="A96" t="s">
        <v>50</v>
      </c>
      <c r="B96" s="32">
        <v>0.27</v>
      </c>
      <c r="C96" t="s">
        <v>53</v>
      </c>
      <c r="D96" s="32" t="s">
        <v>55</v>
      </c>
      <c r="E96">
        <v>4</v>
      </c>
      <c r="J96">
        <v>3.5</v>
      </c>
    </row>
    <row r="97" spans="1:10" x14ac:dyDescent="0.25">
      <c r="A97" t="s">
        <v>50</v>
      </c>
      <c r="B97" s="32">
        <v>0.14000000000000001</v>
      </c>
      <c r="C97" t="s">
        <v>53</v>
      </c>
      <c r="D97" s="32" t="s">
        <v>55</v>
      </c>
      <c r="E97">
        <v>4</v>
      </c>
      <c r="J97">
        <v>3.8</v>
      </c>
    </row>
    <row r="98" spans="1:10" x14ac:dyDescent="0.25">
      <c r="A98" t="s">
        <v>50</v>
      </c>
      <c r="B98" s="32">
        <v>383.46</v>
      </c>
      <c r="C98" t="s">
        <v>53</v>
      </c>
      <c r="D98" s="32" t="s">
        <v>55</v>
      </c>
      <c r="E98">
        <v>3</v>
      </c>
      <c r="J98">
        <v>6.4</v>
      </c>
    </row>
    <row r="99" spans="1:10" x14ac:dyDescent="0.25">
      <c r="A99" t="s">
        <v>50</v>
      </c>
      <c r="B99" s="32">
        <v>15.83</v>
      </c>
      <c r="C99" t="s">
        <v>53</v>
      </c>
      <c r="D99" s="32" t="s">
        <v>55</v>
      </c>
      <c r="E99">
        <v>3</v>
      </c>
      <c r="J99">
        <v>3.4</v>
      </c>
    </row>
    <row r="100" spans="1:10" x14ac:dyDescent="0.25">
      <c r="A100" t="s">
        <v>50</v>
      </c>
      <c r="B100" s="32">
        <v>15.83</v>
      </c>
      <c r="C100" t="s">
        <v>53</v>
      </c>
      <c r="D100" s="32" t="s">
        <v>55</v>
      </c>
      <c r="E100">
        <v>3</v>
      </c>
      <c r="J100">
        <v>4.68</v>
      </c>
    </row>
    <row r="101" spans="1:10" x14ac:dyDescent="0.25">
      <c r="A101" t="s">
        <v>50</v>
      </c>
      <c r="B101" s="32">
        <v>0.09</v>
      </c>
      <c r="C101" t="s">
        <v>53</v>
      </c>
      <c r="D101" s="32" t="s">
        <v>55</v>
      </c>
      <c r="E101">
        <v>1</v>
      </c>
      <c r="J101">
        <v>3.1</v>
      </c>
    </row>
    <row r="102" spans="1:10" x14ac:dyDescent="0.25">
      <c r="A102" t="s">
        <v>50</v>
      </c>
      <c r="B102" s="32">
        <v>0.71</v>
      </c>
      <c r="C102" t="s">
        <v>53</v>
      </c>
      <c r="D102" s="32" t="s">
        <v>55</v>
      </c>
      <c r="E102">
        <v>3</v>
      </c>
      <c r="J102">
        <v>8.6300000000000008</v>
      </c>
    </row>
    <row r="103" spans="1:10" x14ac:dyDescent="0.25">
      <c r="A103" t="s">
        <v>50</v>
      </c>
      <c r="B103" s="32">
        <v>0.23</v>
      </c>
      <c r="C103" t="s">
        <v>53</v>
      </c>
      <c r="D103" s="32" t="s">
        <v>55</v>
      </c>
      <c r="E103">
        <v>3</v>
      </c>
      <c r="J103">
        <v>6.2</v>
      </c>
    </row>
    <row r="104" spans="1:10" x14ac:dyDescent="0.25">
      <c r="A104" t="s">
        <v>50</v>
      </c>
      <c r="B104" s="32">
        <v>0.71</v>
      </c>
      <c r="C104" t="s">
        <v>53</v>
      </c>
      <c r="D104" s="32" t="s">
        <v>55</v>
      </c>
      <c r="E104">
        <v>3</v>
      </c>
      <c r="J104">
        <v>7.01</v>
      </c>
    </row>
    <row r="105" spans="1:10" x14ac:dyDescent="0.25">
      <c r="A105" t="s">
        <v>50</v>
      </c>
      <c r="B105" s="32">
        <v>0.09</v>
      </c>
      <c r="C105" t="s">
        <v>53</v>
      </c>
      <c r="D105" s="32" t="s">
        <v>55</v>
      </c>
      <c r="E105">
        <v>3</v>
      </c>
      <c r="J105">
        <v>6.3</v>
      </c>
    </row>
    <row r="106" spans="1:10" x14ac:dyDescent="0.25">
      <c r="A106" t="s">
        <v>50</v>
      </c>
      <c r="B106">
        <v>0.09</v>
      </c>
      <c r="C106" t="s">
        <v>53</v>
      </c>
      <c r="D106" s="32" t="s">
        <v>55</v>
      </c>
      <c r="J106">
        <v>6.3</v>
      </c>
    </row>
    <row r="107" spans="1:10" x14ac:dyDescent="0.25">
      <c r="A107" t="s">
        <v>50</v>
      </c>
      <c r="B107" s="32">
        <v>0.14000000000000001</v>
      </c>
      <c r="C107" t="s">
        <v>53</v>
      </c>
      <c r="D107" s="32" t="s">
        <v>55</v>
      </c>
      <c r="E107">
        <v>3</v>
      </c>
    </row>
    <row r="108" spans="1:10" x14ac:dyDescent="0.25">
      <c r="A108" t="s">
        <v>50</v>
      </c>
      <c r="B108" s="32">
        <v>0.14000000000000001</v>
      </c>
      <c r="C108" t="s">
        <v>53</v>
      </c>
      <c r="D108" s="32" t="s">
        <v>55</v>
      </c>
      <c r="E108">
        <v>3</v>
      </c>
      <c r="J108">
        <f>SUM(J25:J106)</f>
        <v>399.62499999999994</v>
      </c>
    </row>
    <row r="109" spans="1:10" x14ac:dyDescent="0.25">
      <c r="A109" t="s">
        <v>50</v>
      </c>
      <c r="B109" s="32">
        <v>0.06</v>
      </c>
      <c r="C109" t="s">
        <v>53</v>
      </c>
      <c r="D109" s="32" t="s">
        <v>55</v>
      </c>
      <c r="E109">
        <v>1</v>
      </c>
    </row>
    <row r="110" spans="1:10" x14ac:dyDescent="0.25">
      <c r="A110" t="s">
        <v>50</v>
      </c>
      <c r="B110" s="32">
        <v>0.06</v>
      </c>
      <c r="C110" t="s">
        <v>53</v>
      </c>
      <c r="D110" s="32" t="s">
        <v>55</v>
      </c>
      <c r="E110">
        <v>1</v>
      </c>
    </row>
    <row r="111" spans="1:10" x14ac:dyDescent="0.25">
      <c r="A111" t="s">
        <v>50</v>
      </c>
      <c r="B111" s="32">
        <v>0.15</v>
      </c>
      <c r="C111" t="s">
        <v>53</v>
      </c>
      <c r="D111" s="32" t="s">
        <v>55</v>
      </c>
      <c r="E111">
        <v>4</v>
      </c>
    </row>
    <row r="112" spans="1:10" x14ac:dyDescent="0.25">
      <c r="A112" t="s">
        <v>50</v>
      </c>
      <c r="B112" s="32">
        <v>0.06</v>
      </c>
      <c r="C112" t="s">
        <v>53</v>
      </c>
      <c r="D112" s="32" t="s">
        <v>55</v>
      </c>
      <c r="E112">
        <v>3</v>
      </c>
    </row>
    <row r="113" spans="1:6" x14ac:dyDescent="0.25">
      <c r="A113" t="s">
        <v>50</v>
      </c>
      <c r="B113" s="32">
        <v>0.38</v>
      </c>
      <c r="C113" t="s">
        <v>53</v>
      </c>
      <c r="D113" s="32" t="s">
        <v>55</v>
      </c>
      <c r="E113">
        <v>1</v>
      </c>
    </row>
    <row r="114" spans="1:6" x14ac:dyDescent="0.25">
      <c r="A114" t="s">
        <v>50</v>
      </c>
      <c r="B114" s="31">
        <v>1.77</v>
      </c>
      <c r="C114" t="s">
        <v>53</v>
      </c>
      <c r="D114" s="31" t="s">
        <v>54</v>
      </c>
      <c r="E114">
        <v>1</v>
      </c>
    </row>
    <row r="115" spans="1:6" x14ac:dyDescent="0.25">
      <c r="A115" t="s">
        <v>50</v>
      </c>
      <c r="B115" s="31">
        <v>1.77</v>
      </c>
      <c r="C115" t="s">
        <v>53</v>
      </c>
      <c r="D115" s="31" t="s">
        <v>54</v>
      </c>
      <c r="E115">
        <v>1</v>
      </c>
    </row>
    <row r="116" spans="1:6" x14ac:dyDescent="0.25">
      <c r="A116" t="s">
        <v>50</v>
      </c>
      <c r="B116" s="31">
        <v>1.77</v>
      </c>
      <c r="C116" t="s">
        <v>53</v>
      </c>
      <c r="D116" s="31" t="s">
        <v>54</v>
      </c>
      <c r="E116">
        <v>4</v>
      </c>
    </row>
    <row r="117" spans="1:6" x14ac:dyDescent="0.25">
      <c r="A117" t="s">
        <v>50</v>
      </c>
      <c r="B117" s="31">
        <v>1.77</v>
      </c>
      <c r="C117" t="s">
        <v>53</v>
      </c>
      <c r="D117" s="31" t="s">
        <v>54</v>
      </c>
      <c r="E117">
        <v>4</v>
      </c>
    </row>
    <row r="118" spans="1:6" x14ac:dyDescent="0.25">
      <c r="A118" t="s">
        <v>50</v>
      </c>
      <c r="B118" s="33">
        <v>0.87</v>
      </c>
      <c r="C118" t="s">
        <v>53</v>
      </c>
      <c r="D118" s="33" t="s">
        <v>56</v>
      </c>
      <c r="E118">
        <v>3</v>
      </c>
      <c r="F118">
        <f>B118+B119+B120+B44</f>
        <v>115.08</v>
      </c>
    </row>
    <row r="119" spans="1:6" x14ac:dyDescent="0.25">
      <c r="A119" t="s">
        <v>50</v>
      </c>
      <c r="B119" s="33">
        <v>0.87</v>
      </c>
      <c r="C119" t="s">
        <v>53</v>
      </c>
      <c r="D119" s="33" t="s">
        <v>56</v>
      </c>
      <c r="E119">
        <v>3</v>
      </c>
    </row>
    <row r="120" spans="1:6" x14ac:dyDescent="0.25">
      <c r="A120" t="s">
        <v>50</v>
      </c>
      <c r="B120" s="33">
        <v>0.98</v>
      </c>
      <c r="C120" t="s">
        <v>53</v>
      </c>
      <c r="D120" s="33" t="s">
        <v>56</v>
      </c>
      <c r="E120">
        <v>3</v>
      </c>
    </row>
    <row r="121" spans="1:6" x14ac:dyDescent="0.25">
      <c r="A121" t="s">
        <v>50</v>
      </c>
      <c r="B121" s="32">
        <v>0.31</v>
      </c>
      <c r="C121" t="s">
        <v>53</v>
      </c>
      <c r="D121" s="32" t="s">
        <v>55</v>
      </c>
      <c r="E121">
        <v>1</v>
      </c>
    </row>
    <row r="122" spans="1:6" x14ac:dyDescent="0.25">
      <c r="A122" t="s">
        <v>50</v>
      </c>
      <c r="B122" s="32">
        <v>0.68</v>
      </c>
      <c r="C122" t="s">
        <v>53</v>
      </c>
      <c r="D122" s="32" t="s">
        <v>55</v>
      </c>
      <c r="E122">
        <v>1</v>
      </c>
    </row>
    <row r="123" spans="1:6" x14ac:dyDescent="0.25">
      <c r="A123" t="s">
        <v>50</v>
      </c>
      <c r="B123" s="32">
        <v>0.37</v>
      </c>
      <c r="C123" t="s">
        <v>53</v>
      </c>
      <c r="D123" s="32" t="s">
        <v>55</v>
      </c>
      <c r="E123">
        <v>1</v>
      </c>
    </row>
    <row r="124" spans="1:6" x14ac:dyDescent="0.25">
      <c r="A124" t="s">
        <v>50</v>
      </c>
      <c r="B124" s="34">
        <v>67.52</v>
      </c>
      <c r="C124" t="s">
        <v>57</v>
      </c>
      <c r="D124" s="34" t="s">
        <v>58</v>
      </c>
      <c r="E124">
        <v>3</v>
      </c>
    </row>
    <row r="125" spans="1:6" x14ac:dyDescent="0.25">
      <c r="A125" t="s">
        <v>50</v>
      </c>
      <c r="B125" s="35">
        <v>29.76</v>
      </c>
      <c r="C125" t="s">
        <v>57</v>
      </c>
      <c r="D125" s="35" t="s">
        <v>59</v>
      </c>
      <c r="E125">
        <v>1</v>
      </c>
      <c r="F125">
        <f>SUM(B125:B130)</f>
        <v>67.760000000000005</v>
      </c>
    </row>
    <row r="126" spans="1:6" x14ac:dyDescent="0.25">
      <c r="A126" t="s">
        <v>50</v>
      </c>
      <c r="B126" s="35">
        <v>27.65</v>
      </c>
      <c r="C126" t="s">
        <v>57</v>
      </c>
      <c r="D126" s="35" t="s">
        <v>59</v>
      </c>
      <c r="E126">
        <v>1</v>
      </c>
    </row>
    <row r="127" spans="1:6" x14ac:dyDescent="0.25">
      <c r="A127" t="s">
        <v>50</v>
      </c>
      <c r="B127" s="35">
        <v>5.81</v>
      </c>
      <c r="C127" t="s">
        <v>57</v>
      </c>
      <c r="D127" s="35" t="s">
        <v>59</v>
      </c>
      <c r="E127">
        <v>1</v>
      </c>
    </row>
    <row r="128" spans="1:6" x14ac:dyDescent="0.25">
      <c r="A128" t="s">
        <v>50</v>
      </c>
      <c r="B128" s="35">
        <v>0.42</v>
      </c>
      <c r="C128" t="s">
        <v>57</v>
      </c>
      <c r="D128" s="35" t="s">
        <v>59</v>
      </c>
      <c r="E128">
        <v>1</v>
      </c>
    </row>
    <row r="129" spans="1:6" x14ac:dyDescent="0.25">
      <c r="A129" t="s">
        <v>50</v>
      </c>
      <c r="B129" s="35">
        <v>2.06</v>
      </c>
      <c r="C129" t="s">
        <v>57</v>
      </c>
      <c r="D129" s="35" t="s">
        <v>59</v>
      </c>
      <c r="E129">
        <v>1</v>
      </c>
    </row>
    <row r="130" spans="1:6" x14ac:dyDescent="0.25">
      <c r="A130" t="s">
        <v>50</v>
      </c>
      <c r="B130" s="35">
        <v>2.06</v>
      </c>
      <c r="C130" t="s">
        <v>57</v>
      </c>
      <c r="D130" s="35" t="s">
        <v>59</v>
      </c>
      <c r="E130">
        <v>1</v>
      </c>
    </row>
    <row r="131" spans="1:6" x14ac:dyDescent="0.25">
      <c r="A131" t="s">
        <v>50</v>
      </c>
      <c r="B131" s="34">
        <v>2</v>
      </c>
      <c r="C131" t="s">
        <v>57</v>
      </c>
      <c r="D131" s="34" t="s">
        <v>58</v>
      </c>
      <c r="E131">
        <v>3</v>
      </c>
      <c r="F131">
        <f>B124+B131+B132+B133</f>
        <v>71.260000000000005</v>
      </c>
    </row>
    <row r="132" spans="1:6" x14ac:dyDescent="0.25">
      <c r="A132" t="s">
        <v>50</v>
      </c>
      <c r="B132" s="34">
        <v>0.87</v>
      </c>
      <c r="C132" t="s">
        <v>57</v>
      </c>
      <c r="D132" s="34" t="s">
        <v>58</v>
      </c>
      <c r="E132">
        <v>3</v>
      </c>
    </row>
    <row r="133" spans="1:6" x14ac:dyDescent="0.25">
      <c r="A133" t="s">
        <v>50</v>
      </c>
      <c r="B133" s="34">
        <v>0.87</v>
      </c>
      <c r="C133" t="s">
        <v>57</v>
      </c>
      <c r="D133" s="34" t="s">
        <v>58</v>
      </c>
      <c r="E133">
        <v>3</v>
      </c>
    </row>
    <row r="134" spans="1:6" x14ac:dyDescent="0.25">
      <c r="A134" t="s">
        <v>60</v>
      </c>
    </row>
    <row r="135" spans="1:6" x14ac:dyDescent="0.25">
      <c r="A135" t="s">
        <v>60</v>
      </c>
      <c r="B135">
        <v>6.93</v>
      </c>
      <c r="C135" t="s">
        <v>48</v>
      </c>
      <c r="D135" t="s">
        <v>61</v>
      </c>
      <c r="E135">
        <v>4</v>
      </c>
      <c r="F135">
        <f>B135+B136</f>
        <v>8.99</v>
      </c>
    </row>
    <row r="136" spans="1:6" x14ac:dyDescent="0.25">
      <c r="A136" t="s">
        <v>60</v>
      </c>
      <c r="B136">
        <v>2.06</v>
      </c>
      <c r="C136" t="s">
        <v>48</v>
      </c>
      <c r="D136" t="s">
        <v>61</v>
      </c>
      <c r="E136">
        <v>4</v>
      </c>
    </row>
    <row r="137" spans="1:6" x14ac:dyDescent="0.25">
      <c r="A137" t="s">
        <v>60</v>
      </c>
      <c r="B137">
        <v>16.690000000000001</v>
      </c>
      <c r="C137" t="s">
        <v>48</v>
      </c>
      <c r="D137" t="s">
        <v>62</v>
      </c>
      <c r="E137">
        <v>5</v>
      </c>
      <c r="F137">
        <f>SUM(B137:B139)</f>
        <v>19.360000000000003</v>
      </c>
    </row>
    <row r="138" spans="1:6" x14ac:dyDescent="0.25">
      <c r="A138" t="s">
        <v>60</v>
      </c>
      <c r="B138">
        <v>0.56999999999999995</v>
      </c>
      <c r="C138" t="s">
        <v>48</v>
      </c>
      <c r="D138" t="s">
        <v>62</v>
      </c>
      <c r="E138">
        <v>5</v>
      </c>
    </row>
    <row r="139" spans="1:6" x14ac:dyDescent="0.25">
      <c r="A139" t="s">
        <v>60</v>
      </c>
      <c r="B139">
        <v>2.1</v>
      </c>
      <c r="C139" t="s">
        <v>48</v>
      </c>
      <c r="D139" t="s">
        <v>62</v>
      </c>
      <c r="E139">
        <v>5</v>
      </c>
    </row>
    <row r="140" spans="1:6" x14ac:dyDescent="0.25">
      <c r="A140" t="s">
        <v>60</v>
      </c>
      <c r="B140">
        <v>4.87</v>
      </c>
      <c r="C140" t="s">
        <v>48</v>
      </c>
      <c r="D140" t="s">
        <v>61</v>
      </c>
      <c r="E140">
        <v>2</v>
      </c>
      <c r="F140">
        <f>SUM(B140:B143)</f>
        <v>13.360000000000001</v>
      </c>
    </row>
    <row r="141" spans="1:6" x14ac:dyDescent="0.25">
      <c r="A141" t="s">
        <v>60</v>
      </c>
      <c r="B141">
        <v>4.87</v>
      </c>
      <c r="C141" t="s">
        <v>48</v>
      </c>
      <c r="D141" t="s">
        <v>61</v>
      </c>
      <c r="E141">
        <v>2</v>
      </c>
    </row>
    <row r="142" spans="1:6" x14ac:dyDescent="0.25">
      <c r="A142" t="s">
        <v>60</v>
      </c>
      <c r="B142">
        <v>1.81</v>
      </c>
      <c r="C142" t="s">
        <v>48</v>
      </c>
      <c r="D142" t="s">
        <v>61</v>
      </c>
      <c r="E142">
        <v>2</v>
      </c>
    </row>
    <row r="143" spans="1:6" x14ac:dyDescent="0.25">
      <c r="A143" t="s">
        <v>60</v>
      </c>
      <c r="B143">
        <v>1.81</v>
      </c>
      <c r="C143" t="s">
        <v>48</v>
      </c>
      <c r="D143" t="s">
        <v>61</v>
      </c>
      <c r="E143">
        <v>2</v>
      </c>
    </row>
    <row r="144" spans="1:6" x14ac:dyDescent="0.25">
      <c r="A144" t="s">
        <v>60</v>
      </c>
      <c r="B144">
        <v>4.41</v>
      </c>
      <c r="C144" t="s">
        <v>48</v>
      </c>
      <c r="D144" t="s">
        <v>61</v>
      </c>
      <c r="E144">
        <v>3</v>
      </c>
      <c r="F144">
        <f>SUM(B144:B145)</f>
        <v>6.33</v>
      </c>
    </row>
    <row r="145" spans="1:5" x14ac:dyDescent="0.25">
      <c r="A145" t="s">
        <v>60</v>
      </c>
      <c r="B145">
        <v>1.92</v>
      </c>
      <c r="C145" t="s">
        <v>48</v>
      </c>
      <c r="D145" t="s">
        <v>61</v>
      </c>
      <c r="E145">
        <v>3</v>
      </c>
    </row>
    <row r="146" spans="1:5" x14ac:dyDescent="0.25">
      <c r="A146" t="s">
        <v>63</v>
      </c>
    </row>
    <row r="147" spans="1:5" x14ac:dyDescent="0.25">
      <c r="A147" t="s">
        <v>63</v>
      </c>
      <c r="B147">
        <v>4.62</v>
      </c>
      <c r="C147" t="s">
        <v>64</v>
      </c>
      <c r="D147" t="s">
        <v>65</v>
      </c>
    </row>
    <row r="148" spans="1:5" x14ac:dyDescent="0.25">
      <c r="A148" t="s">
        <v>63</v>
      </c>
      <c r="B148">
        <v>4.63</v>
      </c>
      <c r="C148" t="s">
        <v>64</v>
      </c>
      <c r="D148" t="s">
        <v>65</v>
      </c>
    </row>
    <row r="149" spans="1:5" x14ac:dyDescent="0.25">
      <c r="A149" t="s">
        <v>63</v>
      </c>
      <c r="B149">
        <v>4.62</v>
      </c>
      <c r="C149" t="s">
        <v>64</v>
      </c>
      <c r="D149" t="s">
        <v>65</v>
      </c>
    </row>
    <row r="150" spans="1:5" x14ac:dyDescent="0.25">
      <c r="A150" t="s">
        <v>66</v>
      </c>
    </row>
    <row r="151" spans="1:5" x14ac:dyDescent="0.25">
      <c r="A151" t="s">
        <v>66</v>
      </c>
      <c r="B151">
        <v>4.62</v>
      </c>
      <c r="C151" t="s">
        <v>64</v>
      </c>
      <c r="D151">
        <v>1000</v>
      </c>
    </row>
    <row r="152" spans="1:5" x14ac:dyDescent="0.25">
      <c r="A152" t="s">
        <v>66</v>
      </c>
      <c r="B152">
        <v>4.63</v>
      </c>
      <c r="C152" t="s">
        <v>64</v>
      </c>
      <c r="D152">
        <v>997.72</v>
      </c>
    </row>
    <row r="153" spans="1:5" x14ac:dyDescent="0.25">
      <c r="A153" t="s">
        <v>66</v>
      </c>
      <c r="B153">
        <v>4.62</v>
      </c>
      <c r="C153" t="s">
        <v>64</v>
      </c>
      <c r="D153">
        <v>997.72</v>
      </c>
    </row>
    <row r="154" spans="1:5" x14ac:dyDescent="0.25">
      <c r="A154" t="s">
        <v>67</v>
      </c>
      <c r="B154">
        <v>3788.79</v>
      </c>
    </row>
  </sheetData>
  <pageMargins left="0.7" right="0.7" top="0.75" bottom="0.75" header="0.3" footer="0.3"/>
  <ignoredErrors>
    <ignoredError sqref="O22:P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F012-C648-4943-8EBB-BC59B5775C12}">
  <dimension ref="A2:L20"/>
  <sheetViews>
    <sheetView workbookViewId="0">
      <selection activeCell="B7" sqref="B7"/>
    </sheetView>
  </sheetViews>
  <sheetFormatPr defaultRowHeight="15" x14ac:dyDescent="0.25"/>
  <cols>
    <col min="1" max="16384" width="9.140625" style="38"/>
  </cols>
  <sheetData>
    <row r="2" spans="1:12" x14ac:dyDescent="0.25">
      <c r="B2" s="38" t="s">
        <v>100</v>
      </c>
      <c r="J2" s="39" t="s">
        <v>102</v>
      </c>
    </row>
    <row r="3" spans="1:12" x14ac:dyDescent="0.25">
      <c r="A3" s="37">
        <v>1</v>
      </c>
      <c r="B3" s="37" t="s">
        <v>101</v>
      </c>
      <c r="C3" s="36">
        <f>(4.5+2.2+3.8+6+6+6+6+3.1+0.7+2.2)+(11*1.6)</f>
        <v>58.100000000000009</v>
      </c>
      <c r="D3" s="37"/>
      <c r="E3" s="36">
        <v>60</v>
      </c>
      <c r="J3" s="37">
        <v>5</v>
      </c>
      <c r="K3" s="40">
        <f>6+4.5+7.4+4.5+7.4</f>
        <v>29.799999999999997</v>
      </c>
    </row>
    <row r="4" spans="1:12" x14ac:dyDescent="0.25">
      <c r="E4" s="36">
        <v>590.70000000000005</v>
      </c>
      <c r="J4" s="37">
        <v>6</v>
      </c>
      <c r="K4" s="40">
        <f>4.5+2.2+3.8</f>
        <v>10.5</v>
      </c>
    </row>
    <row r="5" spans="1:12" x14ac:dyDescent="0.25">
      <c r="J5" s="37">
        <v>16</v>
      </c>
      <c r="K5" s="40">
        <f>6+6+6+6+6</f>
        <v>30</v>
      </c>
      <c r="L5" s="38">
        <v>12.2</v>
      </c>
    </row>
    <row r="6" spans="1:12" x14ac:dyDescent="0.25">
      <c r="B6" s="38">
        <f>2.2+3.8+4.5+7.4+83.9+74.2+(2.2+0.38+6+6+6+6+3.1)*2+(5.3+66+6+6+6+6)*2+(6)*4+(7.5)*4+7.4*4+6*4+2.2+3.8+6+6+6</f>
        <v>557.56000000000006</v>
      </c>
    </row>
    <row r="7" spans="1:12" x14ac:dyDescent="0.25">
      <c r="C7" s="39"/>
      <c r="E7" s="39"/>
    </row>
    <row r="13" spans="1:12" x14ac:dyDescent="0.25">
      <c r="C13" s="39"/>
      <c r="E13" s="39"/>
    </row>
    <row r="16" spans="1:12" x14ac:dyDescent="0.25">
      <c r="A16" s="37">
        <v>7</v>
      </c>
      <c r="B16" s="37" t="s">
        <v>8</v>
      </c>
      <c r="C16" s="37">
        <v>1.1000000000000001</v>
      </c>
    </row>
    <row r="18" spans="1:5" x14ac:dyDescent="0.25">
      <c r="A18" s="37">
        <v>9</v>
      </c>
      <c r="B18" s="37" t="s">
        <v>8</v>
      </c>
      <c r="C18" s="37">
        <f>3.8+6+6+6+6+3.1</f>
        <v>30.900000000000002</v>
      </c>
      <c r="D18" s="37"/>
      <c r="E18" s="36">
        <v>30</v>
      </c>
    </row>
    <row r="20" spans="1:5" x14ac:dyDescent="0.25">
      <c r="A20" s="37">
        <v>15</v>
      </c>
      <c r="B20" s="37" t="s">
        <v>8</v>
      </c>
      <c r="C20" s="37">
        <f>6+6+6+4.5</f>
        <v>22.5</v>
      </c>
      <c r="D20" s="37"/>
      <c r="E20" s="37">
        <f>C20</f>
        <v>22.5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B2A3-FACD-48DE-A0EB-245AC9CF8635}">
  <dimension ref="B2:T64"/>
  <sheetViews>
    <sheetView workbookViewId="0">
      <selection activeCell="F31" sqref="F31"/>
    </sheetView>
  </sheetViews>
  <sheetFormatPr defaultRowHeight="15" x14ac:dyDescent="0.25"/>
  <cols>
    <col min="3" max="3" width="15.7109375" style="23" customWidth="1"/>
    <col min="6" max="6" width="9.140625" style="23"/>
    <col min="9" max="9" width="9.140625" style="25"/>
    <col min="11" max="11" width="9.140625" style="24"/>
  </cols>
  <sheetData>
    <row r="2" spans="2:20" x14ac:dyDescent="0.25">
      <c r="B2" t="s">
        <v>25</v>
      </c>
    </row>
    <row r="3" spans="2:20" x14ac:dyDescent="0.25">
      <c r="C3" s="23" t="s">
        <v>27</v>
      </c>
      <c r="F3" s="23" t="s">
        <v>27</v>
      </c>
      <c r="I3" s="23" t="s">
        <v>27</v>
      </c>
      <c r="M3" t="s">
        <v>33</v>
      </c>
      <c r="P3" t="s">
        <v>34</v>
      </c>
      <c r="S3" t="s">
        <v>34</v>
      </c>
    </row>
    <row r="4" spans="2:20" x14ac:dyDescent="0.25">
      <c r="B4" t="s">
        <v>26</v>
      </c>
      <c r="C4" s="29">
        <v>787.279</v>
      </c>
      <c r="E4" t="s">
        <v>28</v>
      </c>
      <c r="F4" s="29">
        <v>854.86900000000003</v>
      </c>
      <c r="H4" t="s">
        <v>29</v>
      </c>
      <c r="I4" s="29">
        <v>383.45699999999999</v>
      </c>
      <c r="L4" t="s">
        <v>26</v>
      </c>
      <c r="M4">
        <v>29.763999999999999</v>
      </c>
      <c r="P4" t="s">
        <v>26</v>
      </c>
      <c r="Q4">
        <v>18.550999999999998</v>
      </c>
      <c r="S4" t="s">
        <v>28</v>
      </c>
      <c r="T4">
        <v>24.263000000000002</v>
      </c>
    </row>
    <row r="5" spans="2:20" x14ac:dyDescent="0.25">
      <c r="C5" s="29">
        <v>9.6660000000000004</v>
      </c>
      <c r="F5" s="29">
        <v>30.992999999999999</v>
      </c>
      <c r="I5" s="29">
        <v>15.833</v>
      </c>
      <c r="M5">
        <v>27.65</v>
      </c>
      <c r="Q5">
        <v>1.7689999999999999</v>
      </c>
      <c r="T5">
        <v>1.7689999999999999</v>
      </c>
    </row>
    <row r="6" spans="2:20" x14ac:dyDescent="0.25">
      <c r="C6" s="29">
        <v>9.6660000000000004</v>
      </c>
      <c r="F6" s="29">
        <v>29.462</v>
      </c>
      <c r="I6" s="29">
        <v>15.827999999999999</v>
      </c>
      <c r="M6">
        <v>5.8109999999999999</v>
      </c>
      <c r="Q6">
        <v>1.7689999999999999</v>
      </c>
      <c r="T6">
        <v>1.7689999999999999</v>
      </c>
    </row>
    <row r="7" spans="2:20" x14ac:dyDescent="0.25">
      <c r="C7" s="29">
        <v>23.143000000000001</v>
      </c>
      <c r="F7" s="29">
        <v>20.51</v>
      </c>
      <c r="I7" s="29">
        <v>9.2999999999999999E-2</v>
      </c>
      <c r="M7">
        <v>2.06</v>
      </c>
    </row>
    <row r="8" spans="2:20" x14ac:dyDescent="0.25">
      <c r="C8" s="29">
        <v>23.143000000000001</v>
      </c>
      <c r="F8" s="29">
        <v>19.766999999999999</v>
      </c>
      <c r="I8" s="29">
        <v>0.14099999999999999</v>
      </c>
      <c r="M8">
        <v>2.06</v>
      </c>
      <c r="Q8">
        <f>SUM(Q4:Q6)</f>
        <v>22.088999999999995</v>
      </c>
      <c r="T8">
        <f t="shared" ref="T8" si="0">SUM(T4:T6)</f>
        <v>27.800999999999998</v>
      </c>
    </row>
    <row r="9" spans="2:20" x14ac:dyDescent="0.25">
      <c r="C9" s="29">
        <v>6.2E-2</v>
      </c>
      <c r="F9" s="29">
        <v>14.784000000000001</v>
      </c>
      <c r="I9" s="29">
        <v>0.14099999999999999</v>
      </c>
      <c r="M9">
        <v>0.42399999999999999</v>
      </c>
    </row>
    <row r="10" spans="2:20" x14ac:dyDescent="0.25">
      <c r="C10" s="29">
        <v>0.307</v>
      </c>
      <c r="F10" s="29">
        <v>14.125999999999999</v>
      </c>
      <c r="I10" s="29">
        <v>0.70899999999999996</v>
      </c>
    </row>
    <row r="11" spans="2:20" x14ac:dyDescent="0.25">
      <c r="C11" s="29">
        <v>0.68100000000000005</v>
      </c>
      <c r="F11" s="29">
        <v>0.23100000000000001</v>
      </c>
      <c r="I11" s="29">
        <v>9.2999999999999999E-2</v>
      </c>
      <c r="M11">
        <f>SUM(M4:M9)</f>
        <v>67.769000000000005</v>
      </c>
    </row>
    <row r="12" spans="2:20" x14ac:dyDescent="0.25">
      <c r="C12" s="29">
        <v>0.373</v>
      </c>
      <c r="F12" s="29">
        <v>0.13800000000000001</v>
      </c>
      <c r="I12" s="29">
        <v>0.23100000000000001</v>
      </c>
    </row>
    <row r="13" spans="2:20" x14ac:dyDescent="0.25">
      <c r="C13" s="29">
        <v>9.2999999999999999E-2</v>
      </c>
      <c r="F13" s="29">
        <v>9.2999999999999999E-2</v>
      </c>
      <c r="I13" s="29">
        <v>0.70899999999999996</v>
      </c>
    </row>
    <row r="14" spans="2:20" x14ac:dyDescent="0.25">
      <c r="C14" s="29">
        <v>0.38300000000000001</v>
      </c>
      <c r="F14" s="29">
        <v>9.2999999999999999E-2</v>
      </c>
      <c r="I14" s="29">
        <v>9.2999999999999999E-2</v>
      </c>
    </row>
    <row r="15" spans="2:20" x14ac:dyDescent="0.25">
      <c r="C15" s="29">
        <v>1.631</v>
      </c>
      <c r="F15" s="29">
        <v>0.13800000000000001</v>
      </c>
      <c r="I15" s="29">
        <v>6.2E-2</v>
      </c>
    </row>
    <row r="16" spans="2:20" x14ac:dyDescent="0.25">
      <c r="C16" s="29">
        <v>0.23100000000000001</v>
      </c>
      <c r="F16" s="29">
        <v>0.27100000000000002</v>
      </c>
      <c r="M16" t="s">
        <v>35</v>
      </c>
    </row>
    <row r="17" spans="3:13" x14ac:dyDescent="0.25">
      <c r="C17" s="29">
        <v>0.23100000000000001</v>
      </c>
      <c r="F17" s="29">
        <v>0.13500000000000001</v>
      </c>
      <c r="I17" s="25">
        <f>SUM(I4:I15)</f>
        <v>417.3900000000001</v>
      </c>
      <c r="L17" t="s">
        <v>29</v>
      </c>
      <c r="M17">
        <v>67.522999999999996</v>
      </c>
    </row>
    <row r="18" spans="3:13" x14ac:dyDescent="0.25">
      <c r="C18" s="29">
        <v>0.13800000000000001</v>
      </c>
      <c r="F18" s="29">
        <v>0.39200000000000002</v>
      </c>
      <c r="M18">
        <v>0.872</v>
      </c>
    </row>
    <row r="19" spans="3:13" x14ac:dyDescent="0.25">
      <c r="C19" s="29">
        <v>0.438</v>
      </c>
      <c r="F19" s="29">
        <v>0.113</v>
      </c>
      <c r="M19">
        <v>2.0030000000000001</v>
      </c>
    </row>
    <row r="20" spans="3:13" x14ac:dyDescent="0.25">
      <c r="C20" s="29">
        <v>0.22700000000000001</v>
      </c>
      <c r="F20" s="29">
        <v>0.70899999999999996</v>
      </c>
      <c r="I20" s="25">
        <f>861.29+990.2+417.39</f>
        <v>2268.88</v>
      </c>
      <c r="M20">
        <v>0.873</v>
      </c>
    </row>
    <row r="21" spans="3:13" x14ac:dyDescent="0.25">
      <c r="C21" s="29">
        <v>0.38200000000000001</v>
      </c>
      <c r="F21" s="29">
        <v>0.23100000000000001</v>
      </c>
      <c r="I21" s="26"/>
    </row>
    <row r="22" spans="3:13" x14ac:dyDescent="0.25">
      <c r="C22" s="29">
        <v>7.0000000000000007E-2</v>
      </c>
      <c r="F22" s="29">
        <v>0.70899999999999996</v>
      </c>
      <c r="M22">
        <f>SUM(M17:M20)</f>
        <v>71.271000000000001</v>
      </c>
    </row>
    <row r="23" spans="3:13" x14ac:dyDescent="0.25">
      <c r="C23" s="29">
        <v>0.115</v>
      </c>
      <c r="F23" s="29">
        <v>0.23100000000000001</v>
      </c>
    </row>
    <row r="24" spans="3:13" x14ac:dyDescent="0.25">
      <c r="C24" s="29">
        <v>0.16800000000000001</v>
      </c>
      <c r="F24" s="29">
        <v>0.23100000000000001</v>
      </c>
    </row>
    <row r="25" spans="3:13" x14ac:dyDescent="0.25">
      <c r="C25" s="29">
        <v>0.94699999999999995</v>
      </c>
      <c r="F25" s="29">
        <v>9.2999999999999999E-2</v>
      </c>
    </row>
    <row r="26" spans="3:13" x14ac:dyDescent="0.25">
      <c r="C26" s="29">
        <v>0.68500000000000005</v>
      </c>
      <c r="F26" s="29">
        <v>0.70899999999999996</v>
      </c>
    </row>
    <row r="27" spans="3:13" x14ac:dyDescent="0.25">
      <c r="C27" s="29">
        <v>0.13800000000000001</v>
      </c>
      <c r="F27" s="29">
        <v>8.2000000000000003E-2</v>
      </c>
    </row>
    <row r="28" spans="3:13" x14ac:dyDescent="0.25">
      <c r="C28" s="29">
        <v>0.13800000000000001</v>
      </c>
      <c r="F28" s="29">
        <v>0.70899999999999996</v>
      </c>
    </row>
    <row r="29" spans="3:13" x14ac:dyDescent="0.25">
      <c r="C29" s="29">
        <v>9.2999999999999999E-2</v>
      </c>
      <c r="F29" s="29">
        <v>0.23100000000000001</v>
      </c>
    </row>
    <row r="30" spans="3:13" x14ac:dyDescent="0.25">
      <c r="C30" s="29">
        <v>6.2E-2</v>
      </c>
      <c r="F30" s="29">
        <v>0.154</v>
      </c>
    </row>
    <row r="31" spans="3:13" x14ac:dyDescent="0.25">
      <c r="C31" s="29">
        <v>0.152</v>
      </c>
    </row>
    <row r="32" spans="3:13" x14ac:dyDescent="0.25">
      <c r="C32" s="29">
        <v>9.2999999999999999E-2</v>
      </c>
      <c r="F32" s="25">
        <f>SUM(F4:F30)</f>
        <v>990.20399999999984</v>
      </c>
    </row>
    <row r="33" spans="3:16" x14ac:dyDescent="0.25">
      <c r="C33" s="29">
        <v>0.06</v>
      </c>
    </row>
    <row r="34" spans="3:16" x14ac:dyDescent="0.25">
      <c r="C34" s="29">
        <v>0.09</v>
      </c>
    </row>
    <row r="35" spans="3:16" x14ac:dyDescent="0.25">
      <c r="C35" s="29">
        <v>0.307</v>
      </c>
    </row>
    <row r="36" spans="3:16" x14ac:dyDescent="0.25">
      <c r="C36" s="29">
        <v>9.2999999999999999E-2</v>
      </c>
    </row>
    <row r="37" spans="3:16" x14ac:dyDescent="0.25">
      <c r="C37" s="25"/>
    </row>
    <row r="38" spans="3:16" x14ac:dyDescent="0.25">
      <c r="C38" s="25">
        <f>SUM(C4:C36)</f>
        <v>861.2850000000002</v>
      </c>
    </row>
    <row r="39" spans="3:16" x14ac:dyDescent="0.25">
      <c r="C39" s="25"/>
      <c r="I39" s="25" t="s">
        <v>30</v>
      </c>
      <c r="K39" s="25" t="s">
        <v>30</v>
      </c>
      <c r="O39" t="s">
        <v>32</v>
      </c>
    </row>
    <row r="40" spans="3:16" x14ac:dyDescent="0.25">
      <c r="H40" t="s">
        <v>29</v>
      </c>
      <c r="I40" s="27">
        <v>436.79</v>
      </c>
      <c r="J40" s="28"/>
      <c r="K40" s="27" t="s">
        <v>31</v>
      </c>
      <c r="L40" s="27">
        <v>62.749000000000002</v>
      </c>
      <c r="O40" t="s">
        <v>29</v>
      </c>
      <c r="P40">
        <v>112.361</v>
      </c>
    </row>
    <row r="41" spans="3:16" x14ac:dyDescent="0.25">
      <c r="I41" s="27">
        <v>23.797000000000001</v>
      </c>
      <c r="J41" s="28"/>
      <c r="K41" s="27"/>
      <c r="L41" s="27">
        <v>0.501</v>
      </c>
      <c r="P41">
        <v>0.872</v>
      </c>
    </row>
    <row r="42" spans="3:16" x14ac:dyDescent="0.25">
      <c r="I42" s="27">
        <v>15.872999999999999</v>
      </c>
      <c r="J42" s="28"/>
      <c r="K42" s="27"/>
      <c r="L42" s="27">
        <v>0.501</v>
      </c>
      <c r="P42">
        <v>0.872</v>
      </c>
    </row>
    <row r="43" spans="3:16" x14ac:dyDescent="0.25">
      <c r="I43" s="27">
        <v>7.0000000000000007E-2</v>
      </c>
      <c r="J43" s="28"/>
      <c r="K43" s="27"/>
      <c r="L43" s="27">
        <v>0.13800000000000001</v>
      </c>
      <c r="P43">
        <v>0.98099999999999998</v>
      </c>
    </row>
    <row r="44" spans="3:16" x14ac:dyDescent="0.25">
      <c r="I44" s="27">
        <v>0.13800000000000001</v>
      </c>
      <c r="J44" s="28"/>
      <c r="K44" s="27"/>
      <c r="L44" s="27">
        <v>0.125</v>
      </c>
    </row>
    <row r="45" spans="3:16" x14ac:dyDescent="0.25">
      <c r="I45" s="27">
        <v>0.06</v>
      </c>
      <c r="J45" s="28"/>
      <c r="K45" s="27"/>
      <c r="L45" s="27">
        <v>1.127</v>
      </c>
      <c r="P45">
        <f>SUM(P40:P43)</f>
        <v>115.086</v>
      </c>
    </row>
    <row r="46" spans="3:16" x14ac:dyDescent="0.25">
      <c r="I46" s="27">
        <v>0.26300000000000001</v>
      </c>
      <c r="J46" s="28"/>
      <c r="K46" s="27"/>
      <c r="L46" s="27">
        <v>67.554000000000002</v>
      </c>
    </row>
    <row r="47" spans="3:16" x14ac:dyDescent="0.25">
      <c r="I47" s="27">
        <v>0.09</v>
      </c>
      <c r="J47" s="28"/>
      <c r="K47" s="27"/>
      <c r="L47" s="27">
        <v>0.125</v>
      </c>
    </row>
    <row r="48" spans="3:16" x14ac:dyDescent="0.25">
      <c r="I48" s="27">
        <v>3.9470000000000001</v>
      </c>
      <c r="J48" s="28"/>
      <c r="K48" s="27"/>
      <c r="L48" s="27">
        <v>0.5</v>
      </c>
    </row>
    <row r="49" spans="9:12" x14ac:dyDescent="0.25">
      <c r="I49" s="27">
        <v>3.95</v>
      </c>
      <c r="J49" s="28"/>
      <c r="K49" s="27"/>
      <c r="L49" s="27">
        <v>0.5</v>
      </c>
    </row>
    <row r="50" spans="9:12" x14ac:dyDescent="0.25">
      <c r="I50" s="27">
        <v>135.48699999999999</v>
      </c>
      <c r="J50" s="28"/>
      <c r="K50" s="27"/>
      <c r="L50" s="27"/>
    </row>
    <row r="51" spans="9:12" x14ac:dyDescent="0.25">
      <c r="I51" s="27">
        <v>232.374</v>
      </c>
      <c r="J51" s="28"/>
      <c r="K51" s="27"/>
      <c r="L51" s="27">
        <f>SUM(L40:L49)</f>
        <v>133.82</v>
      </c>
    </row>
    <row r="52" spans="9:12" x14ac:dyDescent="0.25">
      <c r="I52" s="27">
        <v>7.492</v>
      </c>
      <c r="J52" s="28"/>
      <c r="K52" s="27"/>
    </row>
    <row r="53" spans="9:12" x14ac:dyDescent="0.25">
      <c r="I53" s="27">
        <v>7.4930000000000003</v>
      </c>
      <c r="J53" s="28"/>
      <c r="K53" s="27"/>
    </row>
    <row r="54" spans="9:12" x14ac:dyDescent="0.25">
      <c r="I54" s="27">
        <v>58.835000000000001</v>
      </c>
      <c r="J54" s="28"/>
      <c r="K54" s="27"/>
    </row>
    <row r="55" spans="9:12" x14ac:dyDescent="0.25">
      <c r="I55" s="27">
        <v>26.28</v>
      </c>
      <c r="J55" s="28"/>
      <c r="K55" s="27"/>
    </row>
    <row r="56" spans="9:12" x14ac:dyDescent="0.25">
      <c r="I56" s="27">
        <v>5.0830000000000002</v>
      </c>
      <c r="J56" s="28"/>
      <c r="K56" s="27"/>
    </row>
    <row r="57" spans="9:12" x14ac:dyDescent="0.25">
      <c r="I57" s="27">
        <v>44.414000000000001</v>
      </c>
      <c r="J57" s="28"/>
      <c r="K57" s="27"/>
    </row>
    <row r="58" spans="9:12" x14ac:dyDescent="0.25">
      <c r="I58" s="27">
        <v>0.09</v>
      </c>
      <c r="J58" s="28"/>
      <c r="K58" s="27"/>
    </row>
    <row r="59" spans="9:12" x14ac:dyDescent="0.25">
      <c r="I59" s="27">
        <v>0.113</v>
      </c>
    </row>
    <row r="60" spans="9:12" x14ac:dyDescent="0.25">
      <c r="I60" s="25">
        <v>0.13800000000000001</v>
      </c>
    </row>
    <row r="61" spans="9:12" x14ac:dyDescent="0.25">
      <c r="I61" s="25">
        <v>0.25600000000000001</v>
      </c>
    </row>
    <row r="62" spans="9:12" x14ac:dyDescent="0.25">
      <c r="I62" s="25">
        <v>0.45</v>
      </c>
    </row>
    <row r="64" spans="9:12" x14ac:dyDescent="0.25">
      <c r="I64" s="25">
        <f>SUM(I40:I61)</f>
        <v>1003.033</v>
      </c>
    </row>
  </sheetData>
  <phoneticPr fontId="12" type="noConversion"/>
  <pageMargins left="0.7" right="0.7" top="0.75" bottom="0.75" header="0.3" footer="0.3"/>
  <pageSetup paperSize="9" orientation="portrait" r:id="rId1"/>
  <ignoredErrors>
    <ignoredError sqref="I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ВОР</vt:lpstr>
      <vt:lpstr>Лист3</vt:lpstr>
      <vt:lpstr>Лист4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cp:lastPrinted>2026-04-13T07:38:30Z</cp:lastPrinted>
  <dcterms:created xsi:type="dcterms:W3CDTF">2015-06-05T18:19:34Z</dcterms:created>
  <dcterms:modified xsi:type="dcterms:W3CDTF">2026-04-13T10:09:00Z</dcterms:modified>
</cp:coreProperties>
</file>