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Лист1!$A$1:$E$7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8" i="1"/>
  <c r="D37" i="1"/>
  <c r="D36" i="1"/>
  <c r="D35" i="1"/>
  <c r="D34" i="1"/>
  <c r="D33" i="1"/>
  <c r="D30" i="1" l="1"/>
  <c r="D16" i="1" l="1"/>
  <c r="D15" i="1"/>
  <c r="D14" i="1"/>
  <c r="D11" i="1"/>
  <c r="D9" i="1" l="1"/>
  <c r="D6" i="1" l="1"/>
  <c r="G6" i="1" s="1"/>
  <c r="D10" i="1"/>
  <c r="G9" i="1" s="1"/>
  <c r="G33" i="1"/>
  <c r="D29" i="1"/>
  <c r="D28" i="1"/>
  <c r="D27" i="1"/>
  <c r="D26" i="1"/>
  <c r="D25" i="1"/>
  <c r="D24" i="1"/>
  <c r="D23" i="1"/>
  <c r="D22" i="1"/>
  <c r="D21" i="1"/>
  <c r="D19" i="1"/>
  <c r="D20" i="1"/>
</calcChain>
</file>

<file path=xl/sharedStrings.xml><?xml version="1.0" encoding="utf-8"?>
<sst xmlns="http://schemas.openxmlformats.org/spreadsheetml/2006/main" count="94" uniqueCount="64">
  <si>
    <t>№ п/п</t>
  </si>
  <si>
    <t>Наименование работы</t>
  </si>
  <si>
    <t>Ед. изм</t>
  </si>
  <si>
    <t>Примечение</t>
  </si>
  <si>
    <t>1.1.</t>
  </si>
  <si>
    <t>1.2.</t>
  </si>
  <si>
    <t>т</t>
  </si>
  <si>
    <t>Объект: Общеобразовательная школа в микрорайоне Дальнее Куйбышево г. Новокузнецк</t>
  </si>
  <si>
    <t>Металлические конструкции</t>
  </si>
  <si>
    <t>Блок Е</t>
  </si>
  <si>
    <t>Вес, итого</t>
  </si>
  <si>
    <t>Постановка болтов строительных</t>
  </si>
  <si>
    <t>шт</t>
  </si>
  <si>
    <t>Установка металлических балок (сталь С355-5 ГОСТ 27772-2021)</t>
  </si>
  <si>
    <t>Блок Д</t>
  </si>
  <si>
    <t>2.1.</t>
  </si>
  <si>
    <t>2.2.</t>
  </si>
  <si>
    <t>2.3.</t>
  </si>
  <si>
    <t>2.4.</t>
  </si>
  <si>
    <t>2.5.</t>
  </si>
  <si>
    <t>2.6.</t>
  </si>
  <si>
    <t>Блок И</t>
  </si>
  <si>
    <t>3.1.</t>
  </si>
  <si>
    <t>В рамках разработки КМД необходимо будет выполнить сводную спецификацию металлопроката</t>
  </si>
  <si>
    <t>3.2.</t>
  </si>
  <si>
    <t>Установка металлических балок(сталь С355-5 ГОСТ 27772-2021)</t>
  </si>
  <si>
    <t>3.3.</t>
  </si>
  <si>
    <t>Установка связей по колоннам (сталь С355-5 ГОСТ 27772-2021)</t>
  </si>
  <si>
    <t>3.4.</t>
  </si>
  <si>
    <t>3.5.</t>
  </si>
  <si>
    <t>Установка металлических колонн (сталь С355-5 ГОСТ 27772-2021)</t>
  </si>
  <si>
    <t>Установка металлических колонн (сталь С390-6 ГОСТ 27772-2021)</t>
  </si>
  <si>
    <t>Установка металлических балок(сталь С390-6 ГОСТ 27772-2021)</t>
  </si>
  <si>
    <t>Установка металлических балок(сталь С255-4 ГОСТ 27772-2021)</t>
  </si>
  <si>
    <t>Установка связей покрытия (сталь С355-5 ГОСТ 27772-2021)</t>
  </si>
  <si>
    <t>Установка фахверков (сталь С355-5 ГОСТ 27772-2021)</t>
  </si>
  <si>
    <t>3.6.</t>
  </si>
  <si>
    <t>Установка прогонов покрытия (сталь С355-5 ГОСТ 27772-2021)</t>
  </si>
  <si>
    <t>3.7.</t>
  </si>
  <si>
    <t>Установка распорок (сталь С355-5 ГОСТ 27772-2021)</t>
  </si>
  <si>
    <t>3.8.</t>
  </si>
  <si>
    <t>3.9.</t>
  </si>
  <si>
    <t>Установка стеновых прогонов (сталь С255-4 ГОСТ 27772-2021)</t>
  </si>
  <si>
    <t>Монтаж кровли (сталь С255-4 ГОСТ 27772-2021)</t>
  </si>
  <si>
    <t>3.10.</t>
  </si>
  <si>
    <t>*исходя из рачета КМД</t>
  </si>
  <si>
    <t>Конструкции металлические. Блоки А,Б,В,Г</t>
  </si>
  <si>
    <t>4.1.</t>
  </si>
  <si>
    <t>Установка стоек (сталь С355-6 ГОСТ 27772-2021)</t>
  </si>
  <si>
    <t>4.2.</t>
  </si>
  <si>
    <t>Установка балок покрытия (сталь С355-6 ГОСТ 27772-2021)</t>
  </si>
  <si>
    <t>Установка балок покрытия (сталь С390-6 ГОСТ 27772-2021)</t>
  </si>
  <si>
    <t>4.3.</t>
  </si>
  <si>
    <t>Установка распорок (сталь С355-6 ГОСТ 27772-2021)</t>
  </si>
  <si>
    <t>4.4.</t>
  </si>
  <si>
    <t>Болты М20 комплектация согласно общим указаниям п.6</t>
  </si>
  <si>
    <t>Монтаж металлоконструкций трибуны (сталь С245 ГОСТ 27772-2021)</t>
  </si>
  <si>
    <t>Монтаж металлоконструкций актового зала  (сталь С245 ГОСТ 27772-2021)</t>
  </si>
  <si>
    <t>Монтаж металлоконструкций пандуса и сцены  (сталь С245 ГОСТ 27772-2021)</t>
  </si>
  <si>
    <t>Монтаж металлоконструкций операторской  (сталь С245 ГОСТ 27772-2021)</t>
  </si>
  <si>
    <t>Установка металлических балок покрытия (сталь С355-5 ГОСТ 27772-2021)</t>
  </si>
  <si>
    <t>Установка металлических балок покрытия (сталь С390-6 ГОСТ 27772-2021)</t>
  </si>
  <si>
    <t>Ведомость объемов работ № 7  от 03.02.2026</t>
  </si>
  <si>
    <t>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</si>
</sst>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4"/>
      <color theme="9" tint="-0.49998474074526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4" borderId="6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7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CCCC"/>
      <color rgb="FF66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0" zoomScale="85" zoomScaleNormal="85" zoomScaleSheetLayoutView="100" workbookViewId="0">
      <selection activeCell="K39" sqref="K39"/>
    </sheetView>
  </sheetViews>
  <sheetFormatPr defaultRowHeight="15" x14ac:dyDescent="0.25"/>
  <cols>
    <col min="1" max="1" width="10" customWidth="1"/>
    <col min="2" max="2" width="53.28515625" customWidth="1"/>
    <col min="3" max="3" width="10.28515625" customWidth="1"/>
    <col min="4" max="4" width="13.7109375" customWidth="1"/>
    <col min="5" max="5" width="57.42578125" customWidth="1"/>
    <col min="6" max="6" width="10.7109375" customWidth="1"/>
    <col min="7" max="7" width="16.7109375" customWidth="1"/>
    <col min="11" max="11" width="10.28515625" bestFit="1" customWidth="1"/>
    <col min="16" max="16" width="15" customWidth="1"/>
  </cols>
  <sheetData>
    <row r="1" spans="1:14" ht="15.75" x14ac:dyDescent="0.25">
      <c r="A1" s="27" t="s">
        <v>62</v>
      </c>
      <c r="B1" s="28"/>
      <c r="C1" s="28"/>
      <c r="D1" s="28"/>
      <c r="E1" s="29"/>
    </row>
    <row r="2" spans="1:14" ht="15.75" x14ac:dyDescent="0.25">
      <c r="A2" s="30" t="s">
        <v>7</v>
      </c>
      <c r="B2" s="31"/>
      <c r="C2" s="31"/>
      <c r="D2" s="31"/>
      <c r="E2" s="32"/>
    </row>
    <row r="3" spans="1:14" ht="15.75" x14ac:dyDescent="0.25">
      <c r="A3" s="9" t="s">
        <v>0</v>
      </c>
      <c r="B3" s="10" t="s">
        <v>1</v>
      </c>
      <c r="C3" s="11" t="s">
        <v>2</v>
      </c>
      <c r="D3" s="12" t="s">
        <v>10</v>
      </c>
      <c r="E3" s="13" t="s">
        <v>3</v>
      </c>
    </row>
    <row r="4" spans="1:14" ht="27.75" customHeight="1" x14ac:dyDescent="0.25">
      <c r="A4" s="33" t="s">
        <v>8</v>
      </c>
      <c r="B4" s="34"/>
      <c r="C4" s="34"/>
      <c r="D4" s="34"/>
      <c r="E4" s="35"/>
    </row>
    <row r="5" spans="1:14" ht="19.5" x14ac:dyDescent="0.25">
      <c r="A5" s="36" t="s">
        <v>9</v>
      </c>
      <c r="B5" s="37"/>
      <c r="C5" s="37"/>
      <c r="D5" s="37"/>
      <c r="E5" s="38"/>
      <c r="H5" s="22"/>
      <c r="I5" s="22"/>
      <c r="K5" s="22"/>
      <c r="L5" s="22"/>
    </row>
    <row r="6" spans="1:14" ht="45" customHeight="1" x14ac:dyDescent="0.25">
      <c r="A6" s="11" t="s">
        <v>4</v>
      </c>
      <c r="B6" s="1" t="s">
        <v>13</v>
      </c>
      <c r="C6" s="2" t="s">
        <v>6</v>
      </c>
      <c r="D6" s="15">
        <f>(2.4+6.8+0.1+0.05+0.1+0.15+0.1)*1.04</f>
        <v>10.087999999999999</v>
      </c>
      <c r="E6" s="1"/>
      <c r="G6" s="18">
        <f>SUM(D6)</f>
        <v>10.087999999999999</v>
      </c>
      <c r="H6" s="5"/>
      <c r="I6" s="5"/>
      <c r="J6" s="5"/>
      <c r="K6" s="5"/>
      <c r="L6" s="4"/>
    </row>
    <row r="7" spans="1:14" ht="35.25" customHeight="1" x14ac:dyDescent="0.25">
      <c r="A7" s="14" t="s">
        <v>5</v>
      </c>
      <c r="B7" s="1" t="s">
        <v>11</v>
      </c>
      <c r="C7" s="2" t="s">
        <v>12</v>
      </c>
      <c r="D7" s="16"/>
      <c r="E7" s="1" t="s">
        <v>45</v>
      </c>
      <c r="F7" s="20"/>
      <c r="L7" s="6"/>
      <c r="M7" s="6"/>
    </row>
    <row r="8" spans="1:14" ht="22.5" customHeight="1" x14ac:dyDescent="0.25">
      <c r="A8" s="21" t="s">
        <v>14</v>
      </c>
      <c r="B8" s="21"/>
      <c r="C8" s="21"/>
      <c r="D8" s="21"/>
      <c r="E8" s="21"/>
      <c r="G8" s="22"/>
      <c r="H8" s="22"/>
      <c r="I8" s="22"/>
      <c r="J8" s="22"/>
      <c r="K8" s="4"/>
    </row>
    <row r="9" spans="1:14" ht="36.75" customHeight="1" x14ac:dyDescent="0.25">
      <c r="A9" s="11" t="s">
        <v>15</v>
      </c>
      <c r="B9" s="1" t="s">
        <v>60</v>
      </c>
      <c r="C9" s="2" t="s">
        <v>6</v>
      </c>
      <c r="D9" s="15">
        <f>(13.3+0.08+8.7+1.2+9.1+0.38)*1.04</f>
        <v>34.070399999999999</v>
      </c>
      <c r="E9" s="1"/>
      <c r="G9" s="18">
        <f>SUM(D9:D16)</f>
        <v>56.1496</v>
      </c>
      <c r="L9" s="6"/>
      <c r="M9" s="6"/>
      <c r="N9" s="6"/>
    </row>
    <row r="10" spans="1:14" ht="36.75" customHeight="1" x14ac:dyDescent="0.25">
      <c r="A10" s="11" t="s">
        <v>16</v>
      </c>
      <c r="B10" s="1" t="s">
        <v>61</v>
      </c>
      <c r="C10" s="2" t="s">
        <v>6</v>
      </c>
      <c r="D10" s="15">
        <f>1.2*1.04</f>
        <v>1.248</v>
      </c>
      <c r="E10" s="1"/>
      <c r="L10" s="6"/>
      <c r="M10" s="6"/>
      <c r="N10" s="6"/>
    </row>
    <row r="11" spans="1:14" ht="33" customHeight="1" x14ac:dyDescent="0.25">
      <c r="A11" s="26" t="s">
        <v>17</v>
      </c>
      <c r="B11" s="25" t="s">
        <v>56</v>
      </c>
      <c r="C11" s="25" t="s">
        <v>6</v>
      </c>
      <c r="D11" s="24">
        <f>(0.5+3.5+1.22+0.09+0.03+0.22+0.28+4.13+0.42+1.64+0.31+0.01+0.09)*1.04</f>
        <v>12.9376</v>
      </c>
      <c r="E11" s="23"/>
      <c r="K11" s="4"/>
    </row>
    <row r="12" spans="1:14" ht="240.75" hidden="1" customHeight="1" x14ac:dyDescent="0.25">
      <c r="A12" s="26"/>
      <c r="B12" s="25"/>
      <c r="C12" s="25"/>
      <c r="D12" s="24"/>
      <c r="E12" s="23"/>
      <c r="K12" s="4"/>
    </row>
    <row r="13" spans="1:14" ht="122.25" hidden="1" customHeight="1" x14ac:dyDescent="0.25">
      <c r="A13" s="26"/>
      <c r="B13" s="25"/>
      <c r="C13" s="25"/>
      <c r="D13" s="24"/>
      <c r="E13" s="23"/>
      <c r="K13" s="4"/>
      <c r="L13" s="6"/>
    </row>
    <row r="14" spans="1:14" ht="31.5" customHeight="1" x14ac:dyDescent="0.25">
      <c r="A14" s="14" t="s">
        <v>18</v>
      </c>
      <c r="B14" s="2" t="s">
        <v>57</v>
      </c>
      <c r="C14" s="2" t="s">
        <v>6</v>
      </c>
      <c r="D14" s="15">
        <f>(0.2+0.08+1.1+1.17+0.03)*1.04</f>
        <v>2.6831999999999998</v>
      </c>
      <c r="E14" s="19"/>
      <c r="K14" s="4"/>
      <c r="L14" s="6"/>
    </row>
    <row r="15" spans="1:14" ht="41.25" customHeight="1" x14ac:dyDescent="0.25">
      <c r="A15" s="14" t="s">
        <v>19</v>
      </c>
      <c r="B15" s="2" t="s">
        <v>58</v>
      </c>
      <c r="C15" s="2" t="s">
        <v>6</v>
      </c>
      <c r="D15" s="15">
        <f>(0.3+0.22+0.18+2.86+0.54+0.1)*1.04</f>
        <v>4.3679999999999994</v>
      </c>
      <c r="E15" s="19"/>
      <c r="K15" s="4"/>
      <c r="L15" s="6"/>
    </row>
    <row r="16" spans="1:14" ht="41.25" customHeight="1" x14ac:dyDescent="0.25">
      <c r="A16" s="14" t="s">
        <v>20</v>
      </c>
      <c r="B16" s="2" t="s">
        <v>59</v>
      </c>
      <c r="C16" s="2" t="s">
        <v>6</v>
      </c>
      <c r="D16" s="15">
        <f>(0.06+0.05+0.58+0.11+0.01)*1.04</f>
        <v>0.84239999999999993</v>
      </c>
      <c r="E16" s="19"/>
      <c r="K16" s="4"/>
      <c r="L16" s="6"/>
    </row>
    <row r="17" spans="1:7" ht="31.5" x14ac:dyDescent="0.25">
      <c r="A17" s="14" t="s">
        <v>63</v>
      </c>
      <c r="B17" s="1" t="s">
        <v>11</v>
      </c>
      <c r="C17" s="2" t="s">
        <v>12</v>
      </c>
      <c r="D17" s="16">
        <v>792</v>
      </c>
      <c r="E17" s="1" t="s">
        <v>55</v>
      </c>
    </row>
    <row r="18" spans="1:7" ht="19.5" x14ac:dyDescent="0.25">
      <c r="A18" s="21" t="s">
        <v>21</v>
      </c>
      <c r="B18" s="21"/>
      <c r="C18" s="21"/>
      <c r="D18" s="21"/>
      <c r="E18" s="21"/>
    </row>
    <row r="19" spans="1:7" ht="31.5" x14ac:dyDescent="0.25">
      <c r="A19" s="40" t="s">
        <v>22</v>
      </c>
      <c r="B19" s="1" t="s">
        <v>30</v>
      </c>
      <c r="C19" s="2" t="s">
        <v>6</v>
      </c>
      <c r="D19" s="15">
        <f>143.5*1.04</f>
        <v>149.24</v>
      </c>
      <c r="E19" s="1"/>
    </row>
    <row r="20" spans="1:7" ht="31.5" x14ac:dyDescent="0.25">
      <c r="A20" s="40"/>
      <c r="B20" s="1" t="s">
        <v>31</v>
      </c>
      <c r="C20" s="2" t="s">
        <v>6</v>
      </c>
      <c r="D20" s="15">
        <f>3.4*1.04</f>
        <v>3.536</v>
      </c>
      <c r="E20" s="1"/>
    </row>
    <row r="21" spans="1:7" ht="31.5" x14ac:dyDescent="0.25">
      <c r="A21" s="41" t="s">
        <v>24</v>
      </c>
      <c r="B21" s="1" t="s">
        <v>25</v>
      </c>
      <c r="C21" s="2" t="s">
        <v>6</v>
      </c>
      <c r="D21" s="15">
        <f>98.8*1.04</f>
        <v>102.752</v>
      </c>
      <c r="E21" s="1"/>
    </row>
    <row r="22" spans="1:7" ht="31.5" x14ac:dyDescent="0.25">
      <c r="A22" s="42"/>
      <c r="B22" s="1" t="s">
        <v>32</v>
      </c>
      <c r="C22" s="2" t="s">
        <v>6</v>
      </c>
      <c r="D22" s="15">
        <f>4.6*1.04</f>
        <v>4.7839999999999998</v>
      </c>
      <c r="E22" s="1"/>
    </row>
    <row r="23" spans="1:7" ht="31.5" x14ac:dyDescent="0.25">
      <c r="A23" s="42"/>
      <c r="B23" s="8" t="s">
        <v>33</v>
      </c>
      <c r="C23" s="7" t="s">
        <v>6</v>
      </c>
      <c r="D23" s="17">
        <f>1.7*1.04</f>
        <v>1.768</v>
      </c>
      <c r="E23" s="8"/>
    </row>
    <row r="24" spans="1:7" ht="31.5" x14ac:dyDescent="0.25">
      <c r="A24" s="11" t="s">
        <v>26</v>
      </c>
      <c r="B24" s="1" t="s">
        <v>27</v>
      </c>
      <c r="C24" s="2" t="s">
        <v>6</v>
      </c>
      <c r="D24" s="15">
        <f>12.4*1.04</f>
        <v>12.896000000000001</v>
      </c>
      <c r="E24" s="1"/>
    </row>
    <row r="25" spans="1:7" ht="31.5" x14ac:dyDescent="0.25">
      <c r="A25" s="11" t="s">
        <v>28</v>
      </c>
      <c r="B25" s="1" t="s">
        <v>34</v>
      </c>
      <c r="C25" s="2" t="s">
        <v>6</v>
      </c>
      <c r="D25" s="15">
        <f>9.9*1.04</f>
        <v>10.296000000000001</v>
      </c>
      <c r="E25" s="1"/>
    </row>
    <row r="26" spans="1:7" ht="31.5" x14ac:dyDescent="0.25">
      <c r="A26" s="11" t="s">
        <v>29</v>
      </c>
      <c r="B26" s="1" t="s">
        <v>35</v>
      </c>
      <c r="C26" s="2" t="s">
        <v>6</v>
      </c>
      <c r="D26" s="15">
        <f>29.2*1.04</f>
        <v>30.367999999999999</v>
      </c>
      <c r="E26" s="1"/>
    </row>
    <row r="27" spans="1:7" ht="31.5" x14ac:dyDescent="0.25">
      <c r="A27" s="11" t="s">
        <v>36</v>
      </c>
      <c r="B27" s="1" t="s">
        <v>37</v>
      </c>
      <c r="C27" s="2" t="s">
        <v>6</v>
      </c>
      <c r="D27" s="15">
        <f>35*1.04</f>
        <v>36.4</v>
      </c>
      <c r="E27" s="1"/>
    </row>
    <row r="28" spans="1:7" ht="31.5" x14ac:dyDescent="0.25">
      <c r="A28" s="11" t="s">
        <v>38</v>
      </c>
      <c r="B28" s="1" t="s">
        <v>39</v>
      </c>
      <c r="C28" s="2" t="s">
        <v>6</v>
      </c>
      <c r="D28" s="15">
        <f>3*1.04</f>
        <v>3.12</v>
      </c>
      <c r="E28" s="1"/>
    </row>
    <row r="29" spans="1:7" ht="31.5" x14ac:dyDescent="0.25">
      <c r="A29" s="11" t="s">
        <v>40</v>
      </c>
      <c r="B29" s="1" t="s">
        <v>42</v>
      </c>
      <c r="C29" s="2" t="s">
        <v>6</v>
      </c>
      <c r="D29" s="15">
        <f>66.1*1.04</f>
        <v>68.744</v>
      </c>
      <c r="E29" s="1"/>
      <c r="G29" s="18">
        <f>SUM(D19:D29)</f>
        <v>423.904</v>
      </c>
    </row>
    <row r="30" spans="1:7" ht="15.75" x14ac:dyDescent="0.25">
      <c r="A30" s="11" t="s">
        <v>41</v>
      </c>
      <c r="B30" s="1" t="s">
        <v>43</v>
      </c>
      <c r="C30" s="2" t="s">
        <v>6</v>
      </c>
      <c r="D30" s="15">
        <f>22.3</f>
        <v>22.3</v>
      </c>
      <c r="E30" s="1"/>
    </row>
    <row r="31" spans="1:7" ht="15.75" x14ac:dyDescent="0.25">
      <c r="A31" s="3" t="s">
        <v>44</v>
      </c>
      <c r="B31" s="1" t="s">
        <v>11</v>
      </c>
      <c r="C31" s="2" t="s">
        <v>12</v>
      </c>
      <c r="D31" s="16"/>
      <c r="E31" s="1" t="s">
        <v>45</v>
      </c>
    </row>
    <row r="32" spans="1:7" ht="19.5" x14ac:dyDescent="0.25">
      <c r="A32" s="21" t="s">
        <v>46</v>
      </c>
      <c r="B32" s="21"/>
      <c r="C32" s="21"/>
      <c r="D32" s="21"/>
      <c r="E32" s="21"/>
    </row>
    <row r="33" spans="1:7" ht="15.75" x14ac:dyDescent="0.25">
      <c r="A33" s="11" t="s">
        <v>47</v>
      </c>
      <c r="B33" s="1" t="s">
        <v>48</v>
      </c>
      <c r="C33" s="2" t="s">
        <v>6</v>
      </c>
      <c r="D33" s="15">
        <f>0.65*1.04*4</f>
        <v>2.7040000000000002</v>
      </c>
      <c r="E33" s="1"/>
      <c r="G33" s="18">
        <f>SUM(D33:D36)</f>
        <v>16.015999999999998</v>
      </c>
    </row>
    <row r="34" spans="1:7" ht="31.5" x14ac:dyDescent="0.25">
      <c r="A34" s="41" t="s">
        <v>49</v>
      </c>
      <c r="B34" s="1" t="s">
        <v>50</v>
      </c>
      <c r="C34" s="2" t="s">
        <v>6</v>
      </c>
      <c r="D34" s="15">
        <f>2.55*1.04*4</f>
        <v>10.607999999999999</v>
      </c>
      <c r="E34" s="1"/>
    </row>
    <row r="35" spans="1:7" ht="31.5" x14ac:dyDescent="0.25">
      <c r="A35" s="43"/>
      <c r="B35" s="1" t="s">
        <v>51</v>
      </c>
      <c r="C35" s="2" t="s">
        <v>6</v>
      </c>
      <c r="D35" s="15">
        <f>0.15*1.04*4</f>
        <v>0.624</v>
      </c>
      <c r="E35" s="1"/>
    </row>
    <row r="36" spans="1:7" ht="31.5" x14ac:dyDescent="0.25">
      <c r="A36" s="11" t="s">
        <v>52</v>
      </c>
      <c r="B36" s="1" t="s">
        <v>53</v>
      </c>
      <c r="C36" s="2" t="s">
        <v>6</v>
      </c>
      <c r="D36" s="15">
        <f>0.5*1.04*4</f>
        <v>2.08</v>
      </c>
      <c r="E36" s="1"/>
    </row>
    <row r="37" spans="1:7" ht="31.5" x14ac:dyDescent="0.25">
      <c r="A37" s="14" t="s">
        <v>54</v>
      </c>
      <c r="B37" s="1" t="s">
        <v>11</v>
      </c>
      <c r="C37" s="2" t="s">
        <v>12</v>
      </c>
      <c r="D37" s="16">
        <f>32*4</f>
        <v>128</v>
      </c>
      <c r="E37" s="1" t="s">
        <v>55</v>
      </c>
    </row>
    <row r="38" spans="1:7" x14ac:dyDescent="0.25">
      <c r="A38" s="39" t="s">
        <v>23</v>
      </c>
      <c r="B38" s="39"/>
      <c r="C38" s="39"/>
      <c r="D38" s="39"/>
      <c r="E38" s="39"/>
      <c r="G38" s="18">
        <f>SUM(G6:H37)</f>
        <v>506.1576</v>
      </c>
    </row>
  </sheetData>
  <mergeCells count="20">
    <mergeCell ref="A38:E38"/>
    <mergeCell ref="A19:A20"/>
    <mergeCell ref="A21:A23"/>
    <mergeCell ref="A32:E32"/>
    <mergeCell ref="A34:A35"/>
    <mergeCell ref="H5:I5"/>
    <mergeCell ref="K5:L5"/>
    <mergeCell ref="A1:E1"/>
    <mergeCell ref="A2:E2"/>
    <mergeCell ref="A4:E4"/>
    <mergeCell ref="A5:E5"/>
    <mergeCell ref="A18:E18"/>
    <mergeCell ref="A8:E8"/>
    <mergeCell ref="G8:H8"/>
    <mergeCell ref="I8:J8"/>
    <mergeCell ref="E11:E13"/>
    <mergeCell ref="D11:D13"/>
    <mergeCell ref="C11:C13"/>
    <mergeCell ref="B11:B13"/>
    <mergeCell ref="A11:A13"/>
  </mergeCells>
  <phoneticPr fontId="6" type="noConversion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Кулик Марина Александровна</cp:lastModifiedBy>
  <dcterms:created xsi:type="dcterms:W3CDTF">2015-06-05T18:19:34Z</dcterms:created>
  <dcterms:modified xsi:type="dcterms:W3CDTF">2026-02-06T02:01:34Z</dcterms:modified>
</cp:coreProperties>
</file>