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Отделы и управления\Производственно-технический отдел\_НОВОСИБИРСК\Сотникова\ВОР\Перегородки\"/>
    </mc:Choice>
  </mc:AlternateContent>
  <xr:revisionPtr revIDLastSave="0" documentId="13_ncr:1_{FC7A77E9-83FB-48D1-A8DB-D495CF671B6C}" xr6:coauthVersionLast="47" xr6:coauthVersionMax="47" xr10:uidLastSave="{00000000-0000-0000-0000-000000000000}"/>
  <bookViews>
    <workbookView xWindow="29820" yWindow="570" windowWidth="26535" windowHeight="15240" xr2:uid="{00000000-000D-0000-FFFF-FFFF00000000}"/>
  </bookViews>
  <sheets>
    <sheet name="Спецификация стен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5" i="1" l="1"/>
  <c r="G55" i="1" s="1"/>
  <c r="E56" i="1" s="1"/>
  <c r="I55" i="1"/>
  <c r="H55" i="1"/>
  <c r="C50" i="1" l="1"/>
  <c r="C51" i="1"/>
  <c r="C52" i="1"/>
  <c r="C54" i="1"/>
  <c r="C53" i="1"/>
  <c r="E53" i="1" l="1"/>
  <c r="J53" i="1"/>
  <c r="M53" i="1" s="1"/>
  <c r="N53" i="1"/>
  <c r="P53" i="1" s="1"/>
  <c r="E54" i="1"/>
  <c r="J54" i="1"/>
  <c r="M54" i="1" s="1"/>
  <c r="N54" i="1"/>
  <c r="P54" i="1" s="1"/>
  <c r="C46" i="1"/>
  <c r="E46" i="1" s="1"/>
  <c r="C45" i="1"/>
  <c r="E45" i="1" s="1"/>
  <c r="C44" i="1"/>
  <c r="E44" i="1" s="1"/>
  <c r="C43" i="1"/>
  <c r="E43" i="1" s="1"/>
  <c r="C42" i="1"/>
  <c r="E42" i="1" s="1"/>
  <c r="C47" i="1"/>
  <c r="E47" i="1" s="1"/>
  <c r="C48" i="1"/>
  <c r="E48" i="1" s="1"/>
  <c r="E50" i="1"/>
  <c r="J50" i="1"/>
  <c r="M50" i="1" s="1"/>
  <c r="N50" i="1"/>
  <c r="P50" i="1" s="1"/>
  <c r="E51" i="1"/>
  <c r="J51" i="1"/>
  <c r="M51" i="1" s="1"/>
  <c r="N51" i="1"/>
  <c r="P51" i="1" s="1"/>
  <c r="E52" i="1"/>
  <c r="J52" i="1"/>
  <c r="M52" i="1" s="1"/>
  <c r="N52" i="1"/>
  <c r="P52" i="1" s="1"/>
  <c r="J42" i="1"/>
  <c r="M42" i="1" s="1"/>
  <c r="N42" i="1"/>
  <c r="P42" i="1" s="1"/>
  <c r="J43" i="1"/>
  <c r="M43" i="1" s="1"/>
  <c r="N43" i="1"/>
  <c r="P43" i="1" s="1"/>
  <c r="J44" i="1"/>
  <c r="M44" i="1" s="1"/>
  <c r="N44" i="1"/>
  <c r="P44" i="1" s="1"/>
  <c r="J45" i="1"/>
  <c r="M45" i="1" s="1"/>
  <c r="N45" i="1"/>
  <c r="P45" i="1" s="1"/>
  <c r="J46" i="1"/>
  <c r="M46" i="1" s="1"/>
  <c r="N46" i="1"/>
  <c r="P46" i="1" s="1"/>
  <c r="J47" i="1"/>
  <c r="M47" i="1" s="1"/>
  <c r="N47" i="1"/>
  <c r="P47" i="1" s="1"/>
  <c r="J48" i="1"/>
  <c r="M48" i="1" s="1"/>
  <c r="N48" i="1"/>
  <c r="P48" i="1" s="1"/>
  <c r="N38" i="1"/>
  <c r="P38" i="1" s="1"/>
  <c r="N39" i="1"/>
  <c r="P39" i="1" s="1"/>
  <c r="C23" i="1"/>
  <c r="J23" i="1"/>
  <c r="M23" i="1" s="1"/>
  <c r="C22" i="1"/>
  <c r="J21" i="1"/>
  <c r="M21" i="1" s="1"/>
  <c r="C21" i="1"/>
  <c r="C20" i="1"/>
  <c r="C19" i="1"/>
  <c r="C37" i="1"/>
  <c r="C40" i="1"/>
  <c r="C25" i="1"/>
  <c r="P49" i="1" l="1"/>
  <c r="M49" i="1"/>
  <c r="E49" i="1"/>
  <c r="E41" i="1"/>
  <c r="M18" i="1"/>
  <c r="P41" i="1"/>
  <c r="M41" i="1"/>
  <c r="E25" i="1"/>
  <c r="N36" i="1"/>
  <c r="P36" i="1" s="1"/>
  <c r="N30" i="1"/>
  <c r="P30" i="1" s="1"/>
  <c r="N34" i="1"/>
  <c r="P34" i="1" s="1"/>
  <c r="N26" i="1"/>
  <c r="P26" i="1" s="1"/>
  <c r="J6" i="1"/>
  <c r="M6" i="1" s="1"/>
  <c r="E28" i="1"/>
  <c r="E30" i="1"/>
  <c r="E32" i="1"/>
  <c r="E34" i="1"/>
  <c r="E36" i="1"/>
  <c r="E37" i="1"/>
  <c r="E40" i="1"/>
  <c r="E19" i="1"/>
  <c r="E20" i="1"/>
  <c r="E21" i="1"/>
  <c r="E22" i="1"/>
  <c r="E23" i="1"/>
  <c r="E26" i="1"/>
  <c r="E4" i="1"/>
  <c r="C33" i="1"/>
  <c r="E33" i="1" s="1"/>
  <c r="C14" i="1" l="1"/>
  <c r="E14" i="1" s="1"/>
  <c r="N32" i="1"/>
  <c r="P32" i="1" s="1"/>
  <c r="C31" i="1"/>
  <c r="E31" i="1" s="1"/>
  <c r="N28" i="1"/>
  <c r="P28" i="1" s="1"/>
  <c r="C27" i="1"/>
  <c r="E27" i="1" s="1"/>
  <c r="C24" i="1"/>
  <c r="E24" i="1" s="1"/>
  <c r="P18" i="1" l="1"/>
  <c r="E18" i="1"/>
  <c r="N17" i="1"/>
  <c r="P17" i="1" s="1"/>
  <c r="N16" i="1"/>
  <c r="P16" i="1" s="1"/>
  <c r="C11" i="1"/>
  <c r="E11" i="1" s="1"/>
  <c r="C10" i="1"/>
  <c r="E10" i="1" s="1"/>
  <c r="C9" i="1"/>
  <c r="E9" i="1" s="1"/>
  <c r="C12" i="1"/>
  <c r="E12" i="1" s="1"/>
  <c r="C8" i="1"/>
  <c r="E8" i="1" s="1"/>
  <c r="J8" i="1"/>
  <c r="C7" i="1"/>
  <c r="E7" i="1" s="1"/>
  <c r="C6" i="1"/>
  <c r="E6" i="1" s="1"/>
  <c r="C5" i="1"/>
  <c r="C13" i="1"/>
  <c r="E13" i="1" s="1"/>
  <c r="C15" i="1"/>
  <c r="E15" i="1" s="1"/>
  <c r="E5" i="1" l="1"/>
  <c r="E3" i="1" s="1"/>
  <c r="E55" i="1" s="1"/>
  <c r="M8" i="1"/>
  <c r="M3" i="1" s="1"/>
  <c r="M55" i="1" s="1"/>
  <c r="P3" i="1"/>
  <c r="P55" i="1" s="1"/>
</calcChain>
</file>

<file path=xl/sharedStrings.xml><?xml version="1.0" encoding="utf-8"?>
<sst xmlns="http://schemas.openxmlformats.org/spreadsheetml/2006/main" count="43" uniqueCount="27">
  <si>
    <t>Тип</t>
  </si>
  <si>
    <t/>
  </si>
  <si>
    <t>199.7</t>
  </si>
  <si>
    <t>199.4</t>
  </si>
  <si>
    <t>Этаж 1</t>
  </si>
  <si>
    <t>199.2</t>
  </si>
  <si>
    <t>Длина, м</t>
  </si>
  <si>
    <t>Высота, м</t>
  </si>
  <si>
    <t>к-во, шт</t>
  </si>
  <si>
    <t>К-во дверей 710мм, шт</t>
  </si>
  <si>
    <t>К-во дверей 1000мм, шт</t>
  </si>
  <si>
    <t>длина всего, м</t>
  </si>
  <si>
    <t>199.1</t>
  </si>
  <si>
    <t>199.5</t>
  </si>
  <si>
    <t>199.8</t>
  </si>
  <si>
    <t>высота, м</t>
  </si>
  <si>
    <t xml:space="preserve">Душевая
L=900мм H=1200мм (200+1800) </t>
  </si>
  <si>
    <t>Площадь м2</t>
  </si>
  <si>
    <t>Площадь, м2</t>
  </si>
  <si>
    <t>Этаж 2</t>
  </si>
  <si>
    <t xml:space="preserve">Писсуарные перегородки
L=500мм H=1200мм (150+1050) </t>
  </si>
  <si>
    <t>душ</t>
  </si>
  <si>
    <t>нет на плане</t>
  </si>
  <si>
    <t>Этаж 3</t>
  </si>
  <si>
    <t>Этаж 4</t>
  </si>
  <si>
    <t>Площадь дверей м2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</si>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</sst>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 applyBorder="0"/>
  </cellStyleXfs>
  <cellXfs count="88">
    <xf numFmtId="0" fontId="0" fillId="0" borderId="0" xfId="0" applyNumberFormat="1" applyFill="1" applyAlignment="1" applyProtection="1"/>
    <xf numFmtId="0" fontId="0" fillId="0" borderId="1" xfId="0" applyNumberFormat="1" applyFill="1" applyBorder="1" applyAlignment="1" applyProtection="1"/>
    <xf numFmtId="0" fontId="0" fillId="0" borderId="2" xfId="0" applyNumberFormat="1" applyFill="1" applyBorder="1" applyAlignment="1" applyProtection="1">
      <alignment horizontal="left" vertical="center"/>
    </xf>
    <xf numFmtId="0" fontId="0" fillId="0" borderId="2" xfId="0" applyNumberFormat="1" applyFill="1" applyBorder="1" applyAlignment="1" applyProtection="1"/>
    <xf numFmtId="0" fontId="0" fillId="0" borderId="1" xfId="0" applyNumberFormat="1" applyFill="1" applyBorder="1" applyAlignment="1" applyProtection="1">
      <alignment horizontal="center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center"/>
    </xf>
    <xf numFmtId="0" fontId="0" fillId="2" borderId="4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left" vertical="center"/>
    </xf>
    <xf numFmtId="0" fontId="0" fillId="0" borderId="5" xfId="0" applyNumberFormat="1" applyFill="1" applyBorder="1" applyAlignment="1" applyProtection="1"/>
    <xf numFmtId="164" fontId="0" fillId="3" borderId="6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horizontal="center"/>
    </xf>
    <xf numFmtId="0" fontId="0" fillId="0" borderId="8" xfId="0" applyNumberFormat="1" applyFill="1" applyBorder="1" applyAlignment="1" applyProtection="1"/>
    <xf numFmtId="0" fontId="0" fillId="0" borderId="7" xfId="0" applyNumberFormat="1" applyFill="1" applyBorder="1" applyAlignment="1" applyProtection="1">
      <alignment horizontal="center" vertical="center"/>
    </xf>
    <xf numFmtId="0" fontId="0" fillId="0" borderId="8" xfId="0" applyNumberFormat="1" applyFill="1" applyBorder="1" applyAlignment="1" applyProtection="1">
      <alignment horizontal="center"/>
    </xf>
    <xf numFmtId="0" fontId="0" fillId="0" borderId="9" xfId="0" applyNumberFormat="1" applyFill="1" applyBorder="1" applyAlignment="1" applyProtection="1">
      <alignment horizontal="center" vertical="center"/>
    </xf>
    <xf numFmtId="0" fontId="0" fillId="0" borderId="10" xfId="0" applyNumberFormat="1" applyFill="1" applyBorder="1" applyAlignment="1" applyProtection="1">
      <alignment horizontal="center" vertical="center"/>
    </xf>
    <xf numFmtId="0" fontId="0" fillId="0" borderId="10" xfId="0" applyNumberFormat="1" applyFill="1" applyBorder="1" applyAlignment="1" applyProtection="1">
      <alignment horizontal="center"/>
    </xf>
    <xf numFmtId="0" fontId="0" fillId="0" borderId="11" xfId="0" applyNumberFormat="1" applyFill="1" applyBorder="1" applyAlignment="1" applyProtection="1">
      <alignment horizontal="center"/>
    </xf>
    <xf numFmtId="0" fontId="0" fillId="0" borderId="14" xfId="0" applyNumberFormat="1" applyFill="1" applyBorder="1" applyAlignment="1" applyProtection="1">
      <alignment horizontal="left" vertical="center"/>
    </xf>
    <xf numFmtId="0" fontId="0" fillId="0" borderId="15" xfId="0" applyNumberFormat="1" applyFill="1" applyBorder="1" applyAlignment="1" applyProtection="1">
      <alignment vertical="center" wrapText="1"/>
    </xf>
    <xf numFmtId="0" fontId="0" fillId="0" borderId="4" xfId="0" applyNumberFormat="1" applyFill="1" applyBorder="1" applyAlignment="1" applyProtection="1"/>
    <xf numFmtId="0" fontId="0" fillId="0" borderId="7" xfId="0" applyNumberFormat="1" applyFill="1" applyBorder="1" applyAlignment="1" applyProtection="1"/>
    <xf numFmtId="0" fontId="0" fillId="0" borderId="9" xfId="0" applyNumberFormat="1" applyFill="1" applyBorder="1" applyAlignment="1" applyProtection="1">
      <alignment horizontal="center"/>
    </xf>
    <xf numFmtId="0" fontId="0" fillId="0" borderId="8" xfId="0" applyNumberFormat="1" applyFill="1" applyBorder="1" applyAlignment="1" applyProtection="1">
      <alignment horizontal="center" vertical="center"/>
    </xf>
    <xf numFmtId="0" fontId="0" fillId="0" borderId="11" xfId="0" applyNumberForma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/>
    <xf numFmtId="0" fontId="1" fillId="0" borderId="1" xfId="0" applyNumberFormat="1" applyFont="1" applyFill="1" applyBorder="1" applyAlignment="1" applyProtection="1"/>
    <xf numFmtId="0" fontId="0" fillId="0" borderId="10" xfId="0" applyNumberFormat="1" applyFill="1" applyBorder="1" applyAlignment="1" applyProtection="1"/>
    <xf numFmtId="0" fontId="0" fillId="0" borderId="11" xfId="0" applyNumberFormat="1" applyFill="1" applyBorder="1" applyAlignment="1" applyProtection="1"/>
    <xf numFmtId="0" fontId="0" fillId="0" borderId="5" xfId="0" applyNumberForma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/>
    </xf>
    <xf numFmtId="2" fontId="0" fillId="0" borderId="8" xfId="0" applyNumberFormat="1" applyFill="1" applyBorder="1" applyAlignment="1" applyProtection="1">
      <alignment horizontal="center" vertical="center"/>
    </xf>
    <xf numFmtId="2" fontId="0" fillId="0" borderId="11" xfId="0" applyNumberFormat="1" applyFill="1" applyBorder="1" applyAlignment="1" applyProtection="1">
      <alignment horizontal="center" vertical="center"/>
    </xf>
    <xf numFmtId="0" fontId="0" fillId="0" borderId="17" xfId="0" applyNumberFormat="1" applyFill="1" applyBorder="1" applyAlignment="1" applyProtection="1">
      <alignment horizontal="center" vertical="center"/>
    </xf>
    <xf numFmtId="0" fontId="0" fillId="0" borderId="19" xfId="0" applyNumberFormat="1" applyFill="1" applyBorder="1" applyAlignment="1" applyProtection="1">
      <alignment horizontal="center"/>
    </xf>
    <xf numFmtId="0" fontId="0" fillId="0" borderId="3" xfId="0" applyNumberFormat="1" applyFill="1" applyBorder="1" applyAlignment="1" applyProtection="1"/>
    <xf numFmtId="0" fontId="0" fillId="0" borderId="20" xfId="0" applyNumberFormat="1" applyFill="1" applyBorder="1" applyAlignment="1" applyProtection="1"/>
    <xf numFmtId="0" fontId="0" fillId="0" borderId="9" xfId="0" applyNumberFormat="1" applyFill="1" applyBorder="1" applyAlignment="1" applyProtection="1"/>
    <xf numFmtId="0" fontId="0" fillId="0" borderId="19" xfId="0" applyNumberFormat="1" applyFill="1" applyBorder="1" applyAlignment="1" applyProtection="1"/>
    <xf numFmtId="164" fontId="3" fillId="4" borderId="1" xfId="0" applyNumberFormat="1" applyFont="1" applyFill="1" applyBorder="1" applyAlignment="1" applyProtection="1"/>
    <xf numFmtId="164" fontId="0" fillId="0" borderId="0" xfId="0" applyNumberFormat="1" applyFill="1" applyAlignment="1" applyProtection="1"/>
    <xf numFmtId="0" fontId="0" fillId="0" borderId="18" xfId="0" applyNumberFormat="1" applyFill="1" applyBorder="1" applyAlignment="1" applyProtection="1">
      <alignment horizontal="center" vertical="center"/>
    </xf>
    <xf numFmtId="164" fontId="3" fillId="4" borderId="21" xfId="0" applyNumberFormat="1" applyFont="1" applyFill="1" applyBorder="1" applyAlignment="1" applyProtection="1"/>
    <xf numFmtId="0" fontId="0" fillId="0" borderId="22" xfId="0" applyNumberFormat="1" applyFill="1" applyBorder="1" applyAlignment="1" applyProtection="1">
      <alignment horizontal="left" vertical="center"/>
    </xf>
    <xf numFmtId="0" fontId="0" fillId="0" borderId="19" xfId="0" applyNumberFormat="1" applyFill="1" applyBorder="1" applyAlignment="1" applyProtection="1">
      <alignment horizontal="left" vertical="center"/>
    </xf>
    <xf numFmtId="0" fontId="0" fillId="0" borderId="3" xfId="0" applyNumberFormat="1" applyFill="1" applyBorder="1" applyAlignment="1" applyProtection="1">
      <alignment horizontal="center"/>
    </xf>
    <xf numFmtId="0" fontId="0" fillId="0" borderId="3" xfId="0" applyNumberFormat="1" applyFill="1" applyBorder="1" applyAlignment="1" applyProtection="1">
      <alignment horizontal="center" vertical="center"/>
    </xf>
    <xf numFmtId="0" fontId="0" fillId="0" borderId="20" xfId="0" applyNumberFormat="1" applyFill="1" applyBorder="1" applyAlignment="1" applyProtection="1">
      <alignment horizontal="center" vertical="center"/>
    </xf>
    <xf numFmtId="0" fontId="0" fillId="0" borderId="21" xfId="0" applyNumberFormat="1" applyFill="1" applyBorder="1" applyAlignment="1" applyProtection="1">
      <alignment horizontal="center" vertical="center"/>
    </xf>
    <xf numFmtId="164" fontId="0" fillId="3" borderId="16" xfId="0" applyNumberFormat="1" applyFill="1" applyBorder="1" applyAlignment="1" applyProtection="1">
      <alignment horizontal="center" vertical="center"/>
    </xf>
    <xf numFmtId="2" fontId="0" fillId="0" borderId="17" xfId="0" applyNumberFormat="1" applyFill="1" applyBorder="1" applyAlignment="1" applyProtection="1">
      <alignment horizontal="center" vertical="center"/>
    </xf>
    <xf numFmtId="2" fontId="0" fillId="0" borderId="18" xfId="0" applyNumberFormat="1" applyFill="1" applyBorder="1" applyAlignment="1" applyProtection="1">
      <alignment horizontal="center" vertical="center"/>
    </xf>
    <xf numFmtId="0" fontId="0" fillId="0" borderId="15" xfId="0" applyNumberFormat="1" applyFill="1" applyBorder="1" applyAlignment="1" applyProtection="1"/>
    <xf numFmtId="0" fontId="0" fillId="0" borderId="22" xfId="0" applyNumberFormat="1" applyFill="1" applyBorder="1" applyAlignment="1" applyProtection="1"/>
    <xf numFmtId="0" fontId="0" fillId="0" borderId="26" xfId="0" applyNumberFormat="1" applyFill="1" applyBorder="1" applyAlignment="1" applyProtection="1"/>
    <xf numFmtId="0" fontId="0" fillId="0" borderId="21" xfId="0" applyNumberFormat="1" applyFill="1" applyBorder="1" applyAlignment="1" applyProtection="1"/>
    <xf numFmtId="0" fontId="0" fillId="0" borderId="27" xfId="0" applyNumberFormat="1" applyFill="1" applyBorder="1" applyAlignment="1" applyProtection="1"/>
    <xf numFmtId="164" fontId="0" fillId="3" borderId="27" xfId="0" applyNumberFormat="1" applyFill="1" applyBorder="1" applyAlignment="1" applyProtection="1">
      <alignment horizontal="center" vertical="center"/>
    </xf>
    <xf numFmtId="0" fontId="0" fillId="0" borderId="26" xfId="0" applyNumberFormat="1" applyFill="1" applyBorder="1" applyAlignment="1" applyProtection="1">
      <alignment horizontal="center"/>
    </xf>
    <xf numFmtId="0" fontId="0" fillId="0" borderId="21" xfId="0" applyNumberFormat="1" applyFill="1" applyBorder="1" applyAlignment="1" applyProtection="1">
      <alignment horizontal="center"/>
    </xf>
    <xf numFmtId="0" fontId="0" fillId="0" borderId="27" xfId="0" applyNumberFormat="1" applyFill="1" applyBorder="1" applyAlignment="1" applyProtection="1">
      <alignment horizontal="center" vertical="center"/>
    </xf>
    <xf numFmtId="0" fontId="0" fillId="0" borderId="25" xfId="0" applyNumberFormat="1" applyFill="1" applyBorder="1" applyAlignment="1" applyProtection="1">
      <alignment horizontal="center" vertical="center"/>
    </xf>
    <xf numFmtId="0" fontId="0" fillId="0" borderId="26" xfId="0" applyNumberFormat="1" applyFill="1" applyBorder="1" applyAlignment="1" applyProtection="1">
      <alignment horizontal="left" vertical="center"/>
    </xf>
    <xf numFmtId="0" fontId="0" fillId="0" borderId="21" xfId="0" applyNumberFormat="1" applyFill="1" applyBorder="1" applyAlignment="1" applyProtection="1">
      <alignment horizontal="left" vertical="center"/>
    </xf>
    <xf numFmtId="0" fontId="0" fillId="0" borderId="27" xfId="0" applyNumberFormat="1" applyFill="1" applyBorder="1" applyAlignment="1" applyProtection="1">
      <alignment vertical="center"/>
    </xf>
    <xf numFmtId="164" fontId="3" fillId="4" borderId="2" xfId="0" applyNumberFormat="1" applyFont="1" applyFill="1" applyBorder="1" applyAlignment="1" applyProtection="1"/>
    <xf numFmtId="0" fontId="3" fillId="5" borderId="1" xfId="0" applyNumberFormat="1" applyFont="1" applyFill="1" applyBorder="1" applyAlignment="1" applyProtection="1"/>
    <xf numFmtId="164" fontId="3" fillId="5" borderId="1" xfId="0" applyNumberFormat="1" applyFont="1" applyFill="1" applyBorder="1" applyAlignment="1" applyProtection="1"/>
    <xf numFmtId="0" fontId="0" fillId="0" borderId="4" xfId="0" applyNumberFormat="1" applyFill="1" applyBorder="1" applyAlignment="1" applyProtection="1">
      <alignment horizontal="center" wrapText="1"/>
    </xf>
    <xf numFmtId="0" fontId="0" fillId="0" borderId="5" xfId="0" applyNumberFormat="1" applyFill="1" applyBorder="1" applyAlignment="1" applyProtection="1">
      <alignment horizontal="center" wrapText="1"/>
    </xf>
    <xf numFmtId="0" fontId="0" fillId="0" borderId="6" xfId="0" applyNumberFormat="1" applyFill="1" applyBorder="1" applyAlignment="1" applyProtection="1">
      <alignment horizontal="center" wrapText="1"/>
    </xf>
    <xf numFmtId="0" fontId="0" fillId="0" borderId="4" xfId="0" applyNumberFormat="1" applyFill="1" applyBorder="1" applyAlignment="1" applyProtection="1">
      <alignment horizontal="center" vertical="center"/>
    </xf>
    <xf numFmtId="0" fontId="0" fillId="0" borderId="14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/>
    </xf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10" xfId="0" applyNumberFormat="1" applyFill="1" applyBorder="1" applyAlignment="1" applyProtection="1">
      <alignment horizontal="center" vertical="center" wrapText="1"/>
    </xf>
    <xf numFmtId="0" fontId="0" fillId="0" borderId="23" xfId="0" applyNumberFormat="1" applyFill="1" applyBorder="1" applyAlignment="1" applyProtection="1">
      <alignment horizontal="center" vertical="center"/>
    </xf>
    <xf numFmtId="0" fontId="0" fillId="0" borderId="24" xfId="0" applyNumberFormat="1" applyFill="1" applyBorder="1" applyAlignment="1" applyProtection="1">
      <alignment horizontal="center" vertical="center"/>
    </xf>
    <xf numFmtId="0" fontId="0" fillId="0" borderId="12" xfId="0" applyNumberFormat="1" applyFill="1" applyBorder="1" applyAlignment="1" applyProtection="1">
      <alignment horizontal="center" vertical="center" wrapText="1"/>
    </xf>
    <xf numFmtId="0" fontId="0" fillId="0" borderId="13" xfId="0" applyNumberForma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0" fillId="0" borderId="11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xSplit="2" ySplit="2" topLeftCell="C42" activePane="bottomRight" state="frozen"/>
      <selection pane="topRight" activeCell="C1" sqref="C1"/>
      <selection pane="bottomLeft" activeCell="A3" sqref="A3"/>
      <selection pane="bottomRight" activeCell="H20" sqref="H20"/>
    </sheetView>
  </sheetViews>
  <sheetFormatPr defaultRowHeight="15" x14ac:dyDescent="0.25"/>
  <cols>
    <col min="2" max="2" width="9.140625" style="6" customWidth="1"/>
    <col min="3" max="3" width="15.85546875" customWidth="1"/>
    <col min="4" max="4" width="9.85546875" bestFit="1" customWidth="1"/>
    <col min="5" max="5" width="13.140625" customWidth="1"/>
    <col min="6" max="7" width="12.28515625" customWidth="1"/>
    <col min="8" max="8" width="13.140625" customWidth="1"/>
    <col min="9" max="9" width="12.28515625" customWidth="1"/>
    <col min="10" max="10" width="14.42578125" bestFit="1" customWidth="1"/>
    <col min="11" max="11" width="9.7109375" bestFit="1" customWidth="1"/>
    <col min="12" max="12" width="8.28515625" bestFit="1" customWidth="1"/>
    <col min="13" max="13" width="9.85546875" bestFit="1" customWidth="1"/>
    <col min="14" max="14" width="14.42578125" bestFit="1" customWidth="1"/>
    <col min="15" max="16" width="13.85546875" customWidth="1"/>
  </cols>
  <sheetData>
    <row r="1" spans="1:16" ht="30" customHeight="1" x14ac:dyDescent="0.25">
      <c r="B1" s="74" t="s">
        <v>0</v>
      </c>
      <c r="C1" s="76" t="s">
        <v>6</v>
      </c>
      <c r="D1" s="76" t="s">
        <v>7</v>
      </c>
      <c r="E1" s="82" t="s">
        <v>17</v>
      </c>
      <c r="F1" s="78" t="s">
        <v>9</v>
      </c>
      <c r="G1" s="80" t="s">
        <v>25</v>
      </c>
      <c r="H1" s="80" t="s">
        <v>10</v>
      </c>
      <c r="I1" s="86" t="s">
        <v>25</v>
      </c>
      <c r="J1" s="84" t="s">
        <v>20</v>
      </c>
      <c r="K1" s="84"/>
      <c r="L1" s="84"/>
      <c r="M1" s="85"/>
      <c r="N1" s="71" t="s">
        <v>16</v>
      </c>
      <c r="O1" s="72"/>
      <c r="P1" s="73"/>
    </row>
    <row r="2" spans="1:16" ht="30.75" thickBot="1" x14ac:dyDescent="0.3">
      <c r="B2" s="75"/>
      <c r="C2" s="77"/>
      <c r="D2" s="77"/>
      <c r="E2" s="83"/>
      <c r="F2" s="79"/>
      <c r="G2" s="81"/>
      <c r="H2" s="81"/>
      <c r="I2" s="87"/>
      <c r="J2" s="46" t="s">
        <v>11</v>
      </c>
      <c r="K2" s="2" t="s">
        <v>15</v>
      </c>
      <c r="L2" s="3" t="s">
        <v>8</v>
      </c>
      <c r="M2" s="20" t="s">
        <v>18</v>
      </c>
      <c r="N2" s="19" t="s">
        <v>11</v>
      </c>
      <c r="O2" s="3" t="s">
        <v>8</v>
      </c>
      <c r="P2" s="20" t="s">
        <v>18</v>
      </c>
    </row>
    <row r="3" spans="1:16" x14ac:dyDescent="0.25">
      <c r="B3" s="7" t="s">
        <v>4</v>
      </c>
      <c r="C3" s="8"/>
      <c r="D3" s="8"/>
      <c r="E3" s="52">
        <f>SUM(E4:E17)</f>
        <v>50.899999999999991</v>
      </c>
      <c r="F3" s="65"/>
      <c r="G3" s="66"/>
      <c r="H3" s="66"/>
      <c r="I3" s="67"/>
      <c r="J3" s="47"/>
      <c r="K3" s="8"/>
      <c r="L3" s="9"/>
      <c r="M3" s="10">
        <f>SUM(M4:M17)</f>
        <v>2.63</v>
      </c>
      <c r="N3" s="21"/>
      <c r="O3" s="9"/>
      <c r="P3" s="10">
        <f>SUM(P4:P17)</f>
        <v>9.7200000000000006</v>
      </c>
    </row>
    <row r="4" spans="1:16" x14ac:dyDescent="0.25">
      <c r="B4" s="11">
        <v>125</v>
      </c>
      <c r="C4" s="4">
        <v>0.91</v>
      </c>
      <c r="D4" s="5">
        <v>1.85</v>
      </c>
      <c r="E4" s="53">
        <f>ROUND(C4*D4,2)</f>
        <v>1.68</v>
      </c>
      <c r="F4" s="11">
        <v>1</v>
      </c>
      <c r="G4" s="4"/>
      <c r="H4" s="4"/>
      <c r="I4" s="14"/>
      <c r="J4" s="48"/>
      <c r="K4" s="4"/>
      <c r="L4" s="4"/>
      <c r="M4" s="14"/>
      <c r="N4" s="22"/>
      <c r="O4" s="1"/>
      <c r="P4" s="12"/>
    </row>
    <row r="5" spans="1:16" x14ac:dyDescent="0.25">
      <c r="B5" s="11">
        <v>126</v>
      </c>
      <c r="C5" s="4">
        <f>1.05+0.94+1.27*2+0.09+0.12+0.13</f>
        <v>4.87</v>
      </c>
      <c r="D5" s="5">
        <v>1.85</v>
      </c>
      <c r="E5" s="53">
        <f t="shared" ref="E5:E15" si="0">ROUND(C5*D5,2)</f>
        <v>9.01</v>
      </c>
      <c r="F5" s="11">
        <v>3</v>
      </c>
      <c r="G5" s="4"/>
      <c r="H5" s="4">
        <v>1</v>
      </c>
      <c r="I5" s="14"/>
      <c r="J5" s="48"/>
      <c r="K5" s="4"/>
      <c r="L5" s="4"/>
      <c r="M5" s="14"/>
      <c r="N5" s="22"/>
      <c r="O5" s="1"/>
      <c r="P5" s="12"/>
    </row>
    <row r="6" spans="1:16" x14ac:dyDescent="0.25">
      <c r="B6" s="11">
        <v>128</v>
      </c>
      <c r="C6" s="4">
        <f>1.32*3+0.04+0.06+0.06+0.3</f>
        <v>4.419999999999999</v>
      </c>
      <c r="D6" s="5">
        <v>1.85</v>
      </c>
      <c r="E6" s="53">
        <f t="shared" si="0"/>
        <v>8.18</v>
      </c>
      <c r="F6" s="11">
        <v>3</v>
      </c>
      <c r="G6" s="4"/>
      <c r="H6" s="4"/>
      <c r="I6" s="14"/>
      <c r="J6" s="48">
        <f>0.5*L6</f>
        <v>1.5</v>
      </c>
      <c r="K6" s="4">
        <v>1.05</v>
      </c>
      <c r="L6" s="4">
        <v>3</v>
      </c>
      <c r="M6" s="34">
        <f>ROUND(J6*K6,2)</f>
        <v>1.58</v>
      </c>
      <c r="N6" s="22"/>
      <c r="O6" s="1"/>
      <c r="P6" s="12"/>
    </row>
    <row r="7" spans="1:16" x14ac:dyDescent="0.25">
      <c r="B7" s="13">
        <v>136</v>
      </c>
      <c r="C7" s="5">
        <f>1.12*2+1.22+0.435</f>
        <v>3.895</v>
      </c>
      <c r="D7" s="5">
        <v>1.85</v>
      </c>
      <c r="E7" s="53">
        <f t="shared" si="0"/>
        <v>7.21</v>
      </c>
      <c r="F7" s="13">
        <v>3</v>
      </c>
      <c r="G7" s="5"/>
      <c r="H7" s="5"/>
      <c r="I7" s="24"/>
      <c r="J7" s="49"/>
      <c r="K7" s="5"/>
      <c r="L7" s="4"/>
      <c r="M7" s="14"/>
      <c r="N7" s="22"/>
      <c r="O7" s="1"/>
      <c r="P7" s="12"/>
    </row>
    <row r="8" spans="1:16" x14ac:dyDescent="0.25">
      <c r="B8" s="13">
        <v>137</v>
      </c>
      <c r="C8" s="5">
        <f>1.2*2+0.22</f>
        <v>2.62</v>
      </c>
      <c r="D8" s="5">
        <v>1.85</v>
      </c>
      <c r="E8" s="53">
        <f t="shared" si="0"/>
        <v>4.8499999999999996</v>
      </c>
      <c r="F8" s="13">
        <v>2</v>
      </c>
      <c r="G8" s="5"/>
      <c r="H8" s="5"/>
      <c r="I8" s="24"/>
      <c r="J8" s="49">
        <f>0.5*L8</f>
        <v>1</v>
      </c>
      <c r="K8" s="5">
        <v>1.05</v>
      </c>
      <c r="L8" s="4">
        <v>2</v>
      </c>
      <c r="M8" s="34">
        <f>ROUND(J8*K8,2)</f>
        <v>1.05</v>
      </c>
      <c r="N8" s="22"/>
      <c r="O8" s="1"/>
      <c r="P8" s="12"/>
    </row>
    <row r="9" spans="1:16" x14ac:dyDescent="0.25">
      <c r="B9" s="11">
        <v>190</v>
      </c>
      <c r="C9" s="4">
        <f>0.46+0.35</f>
        <v>0.81</v>
      </c>
      <c r="D9" s="5">
        <v>1.85</v>
      </c>
      <c r="E9" s="53">
        <f t="shared" si="0"/>
        <v>1.5</v>
      </c>
      <c r="F9" s="11">
        <v>1</v>
      </c>
      <c r="G9" s="4"/>
      <c r="H9" s="4"/>
      <c r="I9" s="14"/>
      <c r="J9" s="48"/>
      <c r="K9" s="4"/>
      <c r="L9" s="4"/>
      <c r="M9" s="14"/>
      <c r="N9" s="22"/>
      <c r="O9" s="1"/>
      <c r="P9" s="12"/>
    </row>
    <row r="10" spans="1:16" x14ac:dyDescent="0.25">
      <c r="B10" s="11">
        <v>193</v>
      </c>
      <c r="C10" s="4">
        <f>1.295+0.695</f>
        <v>1.9899999999999998</v>
      </c>
      <c r="D10" s="5">
        <v>1.85</v>
      </c>
      <c r="E10" s="53">
        <f t="shared" si="0"/>
        <v>3.68</v>
      </c>
      <c r="F10" s="11">
        <v>2</v>
      </c>
      <c r="G10" s="4"/>
      <c r="H10" s="4"/>
      <c r="I10" s="14"/>
      <c r="J10" s="48"/>
      <c r="K10" s="4"/>
      <c r="L10" s="4"/>
      <c r="M10" s="14"/>
      <c r="N10" s="22"/>
      <c r="O10" s="1"/>
      <c r="P10" s="12"/>
    </row>
    <row r="11" spans="1:16" x14ac:dyDescent="0.25">
      <c r="B11" s="13">
        <v>194</v>
      </c>
      <c r="C11" s="5">
        <f>1.3+0.695</f>
        <v>1.9950000000000001</v>
      </c>
      <c r="D11" s="5">
        <v>1.85</v>
      </c>
      <c r="E11" s="53">
        <f t="shared" si="0"/>
        <v>3.69</v>
      </c>
      <c r="F11" s="13">
        <v>2</v>
      </c>
      <c r="G11" s="5"/>
      <c r="H11" s="5"/>
      <c r="I11" s="24"/>
      <c r="J11" s="49"/>
      <c r="K11" s="5"/>
      <c r="L11" s="4"/>
      <c r="M11" s="14"/>
      <c r="N11" s="22"/>
      <c r="O11" s="1"/>
      <c r="P11" s="12"/>
    </row>
    <row r="12" spans="1:16" x14ac:dyDescent="0.25">
      <c r="B12" s="11" t="s">
        <v>12</v>
      </c>
      <c r="C12" s="5">
        <f>0.78+0.11</f>
        <v>0.89</v>
      </c>
      <c r="D12" s="5">
        <v>1.85</v>
      </c>
      <c r="E12" s="53">
        <f t="shared" si="0"/>
        <v>1.65</v>
      </c>
      <c r="F12" s="13">
        <v>1</v>
      </c>
      <c r="G12" s="5"/>
      <c r="H12" s="5"/>
      <c r="I12" s="24"/>
      <c r="J12" s="49"/>
      <c r="K12" s="5"/>
      <c r="L12" s="4"/>
      <c r="M12" s="14"/>
      <c r="N12" s="22"/>
      <c r="O12" s="1"/>
      <c r="P12" s="12"/>
    </row>
    <row r="13" spans="1:16" x14ac:dyDescent="0.25">
      <c r="B13" s="11" t="s">
        <v>5</v>
      </c>
      <c r="C13" s="5">
        <f>0.78+0.11</f>
        <v>0.89</v>
      </c>
      <c r="D13" s="5">
        <v>1.85</v>
      </c>
      <c r="E13" s="53">
        <f t="shared" si="0"/>
        <v>1.65</v>
      </c>
      <c r="F13" s="13">
        <v>1</v>
      </c>
      <c r="G13" s="5"/>
      <c r="H13" s="5"/>
      <c r="I13" s="24"/>
      <c r="J13" s="49"/>
      <c r="K13" s="5"/>
      <c r="L13" s="4"/>
      <c r="M13" s="14"/>
      <c r="N13" s="22"/>
      <c r="O13" s="1"/>
      <c r="P13" s="12"/>
    </row>
    <row r="14" spans="1:16" x14ac:dyDescent="0.25">
      <c r="B14" s="11" t="s">
        <v>3</v>
      </c>
      <c r="C14" s="5">
        <f>0.13+0.04+0.065+1.28</f>
        <v>1.5150000000000001</v>
      </c>
      <c r="D14" s="5">
        <v>1.85</v>
      </c>
      <c r="E14" s="53">
        <f t="shared" si="0"/>
        <v>2.8</v>
      </c>
      <c r="F14" s="13">
        <v>2</v>
      </c>
      <c r="G14" s="5"/>
      <c r="H14" s="5"/>
      <c r="I14" s="24"/>
      <c r="J14" s="49"/>
      <c r="K14" s="5"/>
      <c r="L14" s="4"/>
      <c r="M14" s="14"/>
      <c r="N14" s="22"/>
      <c r="O14" s="1"/>
      <c r="P14" s="12"/>
    </row>
    <row r="15" spans="1:16" x14ac:dyDescent="0.25">
      <c r="B15" s="11" t="s">
        <v>2</v>
      </c>
      <c r="C15" s="5">
        <f>0.2+0.15+0.95+1.4</f>
        <v>2.6999999999999997</v>
      </c>
      <c r="D15" s="5">
        <v>1.85</v>
      </c>
      <c r="E15" s="53">
        <f t="shared" si="0"/>
        <v>5</v>
      </c>
      <c r="F15" s="13">
        <v>2</v>
      </c>
      <c r="G15" s="5"/>
      <c r="H15" s="5"/>
      <c r="I15" s="24"/>
      <c r="J15" s="49" t="s">
        <v>1</v>
      </c>
      <c r="K15" s="5"/>
      <c r="L15" s="4"/>
      <c r="M15" s="14"/>
      <c r="N15" s="22"/>
      <c r="O15" s="1"/>
      <c r="P15" s="12"/>
    </row>
    <row r="16" spans="1:16" x14ac:dyDescent="0.25">
      <c r="A16" t="s">
        <v>21</v>
      </c>
      <c r="B16" s="13" t="s">
        <v>13</v>
      </c>
      <c r="C16" s="5"/>
      <c r="D16" s="5">
        <v>1.85</v>
      </c>
      <c r="E16" s="36"/>
      <c r="F16" s="13"/>
      <c r="G16" s="5"/>
      <c r="H16" s="5"/>
      <c r="I16" s="24"/>
      <c r="J16" s="49"/>
      <c r="K16" s="5"/>
      <c r="L16" s="4"/>
      <c r="M16" s="14"/>
      <c r="N16" s="11">
        <f>0.9*O16</f>
        <v>3.6</v>
      </c>
      <c r="O16" s="4">
        <v>4</v>
      </c>
      <c r="P16" s="34">
        <f>ROUND(N16*1.8,2)</f>
        <v>6.48</v>
      </c>
    </row>
    <row r="17" spans="1:17" ht="15.75" thickBot="1" x14ac:dyDescent="0.3">
      <c r="A17" t="s">
        <v>21</v>
      </c>
      <c r="B17" s="15" t="s">
        <v>14</v>
      </c>
      <c r="C17" s="16"/>
      <c r="D17" s="16">
        <v>1.85</v>
      </c>
      <c r="E17" s="44"/>
      <c r="F17" s="15"/>
      <c r="G17" s="16"/>
      <c r="H17" s="16"/>
      <c r="I17" s="25"/>
      <c r="J17" s="50"/>
      <c r="K17" s="16"/>
      <c r="L17" s="17"/>
      <c r="M17" s="18"/>
      <c r="N17" s="23">
        <f>0.9*O17</f>
        <v>1.8</v>
      </c>
      <c r="O17" s="17">
        <v>2</v>
      </c>
      <c r="P17" s="35">
        <f>ROUND(N17*1.8,2)</f>
        <v>3.24</v>
      </c>
    </row>
    <row r="18" spans="1:17" x14ac:dyDescent="0.25">
      <c r="B18" s="7" t="s">
        <v>19</v>
      </c>
      <c r="C18" s="31"/>
      <c r="D18" s="31"/>
      <c r="E18" s="52">
        <f>SUM(E19:E40)</f>
        <v>62.83</v>
      </c>
      <c r="F18" s="61"/>
      <c r="G18" s="62"/>
      <c r="H18" s="51"/>
      <c r="I18" s="63"/>
      <c r="J18" s="64"/>
      <c r="K18" s="51"/>
      <c r="L18" s="62"/>
      <c r="M18" s="60">
        <f>SUM(M19:M40)</f>
        <v>3.16</v>
      </c>
      <c r="N18" s="37"/>
      <c r="O18" s="31"/>
      <c r="P18" s="10">
        <f>SUM(P19:P40)</f>
        <v>32.4</v>
      </c>
      <c r="Q18" s="27"/>
    </row>
    <row r="19" spans="1:17" x14ac:dyDescent="0.25">
      <c r="B19" s="11">
        <v>216</v>
      </c>
      <c r="C19" s="4">
        <f>0.91</f>
        <v>0.91</v>
      </c>
      <c r="D19" s="5">
        <v>1.85</v>
      </c>
      <c r="E19" s="53">
        <f t="shared" ref="E19:E40" si="1">ROUND(C19*D19,2)</f>
        <v>1.68</v>
      </c>
      <c r="F19" s="11">
        <v>1</v>
      </c>
      <c r="G19" s="1"/>
      <c r="H19" s="1"/>
      <c r="I19" s="12"/>
      <c r="J19" s="38"/>
      <c r="K19" s="1"/>
      <c r="L19" s="1"/>
      <c r="M19" s="12"/>
      <c r="N19" s="38"/>
      <c r="O19" s="1"/>
      <c r="P19" s="12"/>
    </row>
    <row r="20" spans="1:17" x14ac:dyDescent="0.25">
      <c r="B20" s="11">
        <v>217</v>
      </c>
      <c r="C20" s="4">
        <f>1.295*3+0.34+1.99</f>
        <v>6.2149999999999999</v>
      </c>
      <c r="D20" s="5">
        <v>1.85</v>
      </c>
      <c r="E20" s="53">
        <f t="shared" si="1"/>
        <v>11.5</v>
      </c>
      <c r="F20" s="11">
        <v>4</v>
      </c>
      <c r="G20" s="1"/>
      <c r="H20" s="1">
        <v>1</v>
      </c>
      <c r="I20" s="12"/>
      <c r="J20" s="38"/>
      <c r="K20" s="1"/>
      <c r="L20" s="1"/>
      <c r="M20" s="12"/>
      <c r="N20" s="38"/>
      <c r="O20" s="1"/>
      <c r="P20" s="12"/>
    </row>
    <row r="21" spans="1:17" x14ac:dyDescent="0.25">
      <c r="B21" s="11">
        <v>219</v>
      </c>
      <c r="C21" s="5">
        <f>1.32*3+0.37</f>
        <v>4.33</v>
      </c>
      <c r="D21" s="5">
        <v>1.85</v>
      </c>
      <c r="E21" s="53">
        <f t="shared" si="1"/>
        <v>8.01</v>
      </c>
      <c r="F21" s="13">
        <v>3</v>
      </c>
      <c r="G21" s="5"/>
      <c r="H21" s="5"/>
      <c r="I21" s="24"/>
      <c r="J21" s="49">
        <f>0.5*L21</f>
        <v>1.5</v>
      </c>
      <c r="K21" s="5">
        <v>1.05</v>
      </c>
      <c r="L21" s="4">
        <v>3</v>
      </c>
      <c r="M21" s="34">
        <f>ROUND(J21*K21,2)</f>
        <v>1.58</v>
      </c>
      <c r="N21" s="38"/>
      <c r="O21" s="1"/>
      <c r="P21" s="12"/>
    </row>
    <row r="22" spans="1:17" x14ac:dyDescent="0.25">
      <c r="B22" s="13">
        <v>224</v>
      </c>
      <c r="C22" s="5">
        <f>1.2*3+0.34</f>
        <v>3.9399999999999995</v>
      </c>
      <c r="D22" s="5">
        <v>1.85</v>
      </c>
      <c r="E22" s="53">
        <f t="shared" si="1"/>
        <v>7.29</v>
      </c>
      <c r="F22" s="13">
        <v>3</v>
      </c>
      <c r="G22" s="5"/>
      <c r="H22" s="5"/>
      <c r="I22" s="24"/>
      <c r="J22" s="49"/>
      <c r="K22" s="5"/>
      <c r="L22" s="4"/>
      <c r="M22" s="14"/>
      <c r="N22" s="38"/>
      <c r="O22" s="1"/>
      <c r="P22" s="12"/>
    </row>
    <row r="23" spans="1:17" x14ac:dyDescent="0.25">
      <c r="B23" s="13">
        <v>226</v>
      </c>
      <c r="C23" s="5">
        <f>1.28*3+0.43</f>
        <v>4.2699999999999996</v>
      </c>
      <c r="D23" s="5">
        <v>1.85</v>
      </c>
      <c r="E23" s="53">
        <f t="shared" si="1"/>
        <v>7.9</v>
      </c>
      <c r="F23" s="13">
        <v>3</v>
      </c>
      <c r="G23" s="5"/>
      <c r="H23" s="5"/>
      <c r="I23" s="24"/>
      <c r="J23" s="49">
        <f>0.5*L23</f>
        <v>1.5</v>
      </c>
      <c r="K23" s="5">
        <v>1.05</v>
      </c>
      <c r="L23" s="4">
        <v>3</v>
      </c>
      <c r="M23" s="34">
        <f>ROUND(J23*K23,2)</f>
        <v>1.58</v>
      </c>
      <c r="N23" s="38"/>
      <c r="O23" s="1"/>
      <c r="P23" s="12"/>
    </row>
    <row r="24" spans="1:17" x14ac:dyDescent="0.25">
      <c r="B24" s="13">
        <v>232</v>
      </c>
      <c r="C24" s="5">
        <f>0.17+0.1</f>
        <v>0.27</v>
      </c>
      <c r="D24" s="5">
        <v>1.85</v>
      </c>
      <c r="E24" s="53">
        <f t="shared" si="1"/>
        <v>0.5</v>
      </c>
      <c r="F24" s="13">
        <v>1</v>
      </c>
      <c r="G24" s="5"/>
      <c r="H24" s="5"/>
      <c r="I24" s="24"/>
      <c r="J24" s="49"/>
      <c r="K24" s="5"/>
      <c r="L24" s="4"/>
      <c r="M24" s="14"/>
      <c r="N24" s="38"/>
      <c r="O24" s="1"/>
      <c r="P24" s="12"/>
    </row>
    <row r="25" spans="1:17" x14ac:dyDescent="0.25">
      <c r="B25" s="13">
        <v>267</v>
      </c>
      <c r="C25" s="5">
        <f>1.4*2+0.36</f>
        <v>3.1599999999999997</v>
      </c>
      <c r="D25" s="5">
        <v>1.85</v>
      </c>
      <c r="E25" s="53">
        <f t="shared" si="1"/>
        <v>5.85</v>
      </c>
      <c r="F25" s="13">
        <v>3</v>
      </c>
      <c r="G25" s="5"/>
      <c r="H25" s="5"/>
      <c r="I25" s="24"/>
      <c r="J25" s="49"/>
      <c r="K25" s="5"/>
      <c r="L25" s="4"/>
      <c r="M25" s="14"/>
      <c r="N25" s="38"/>
      <c r="O25" s="1"/>
      <c r="P25" s="12"/>
    </row>
    <row r="26" spans="1:17" x14ac:dyDescent="0.25">
      <c r="A26" t="s">
        <v>21</v>
      </c>
      <c r="B26" s="13">
        <v>268</v>
      </c>
      <c r="C26" s="5"/>
      <c r="D26" s="5">
        <v>1.85</v>
      </c>
      <c r="E26" s="53">
        <f t="shared" si="1"/>
        <v>0</v>
      </c>
      <c r="F26" s="13"/>
      <c r="G26" s="5"/>
      <c r="H26" s="5"/>
      <c r="I26" s="24"/>
      <c r="J26" s="49"/>
      <c r="K26" s="5"/>
      <c r="L26" s="4"/>
      <c r="M26" s="14"/>
      <c r="N26" s="38">
        <f>0.9*O26</f>
        <v>3.6</v>
      </c>
      <c r="O26" s="1">
        <v>4</v>
      </c>
      <c r="P26" s="12">
        <f>N26*1.8</f>
        <v>6.48</v>
      </c>
    </row>
    <row r="27" spans="1:17" x14ac:dyDescent="0.25">
      <c r="B27" s="13">
        <v>272</v>
      </c>
      <c r="C27" s="5">
        <f>1.28+0.415</f>
        <v>1.6950000000000001</v>
      </c>
      <c r="D27" s="5">
        <v>1.85</v>
      </c>
      <c r="E27" s="53">
        <f t="shared" si="1"/>
        <v>3.14</v>
      </c>
      <c r="F27" s="13">
        <v>2</v>
      </c>
      <c r="G27" s="5"/>
      <c r="H27" s="5"/>
      <c r="I27" s="24"/>
      <c r="J27" s="49"/>
      <c r="K27" s="5"/>
      <c r="L27" s="4"/>
      <c r="M27" s="14"/>
      <c r="N27" s="38"/>
      <c r="O27" s="1"/>
      <c r="P27" s="12"/>
    </row>
    <row r="28" spans="1:17" x14ac:dyDescent="0.25">
      <c r="A28" t="s">
        <v>21</v>
      </c>
      <c r="B28" s="13">
        <v>273</v>
      </c>
      <c r="C28" s="5"/>
      <c r="D28" s="5">
        <v>1.85</v>
      </c>
      <c r="E28" s="53">
        <f t="shared" si="1"/>
        <v>0</v>
      </c>
      <c r="F28" s="13"/>
      <c r="G28" s="5"/>
      <c r="H28" s="5"/>
      <c r="I28" s="24"/>
      <c r="J28" s="49"/>
      <c r="K28" s="5"/>
      <c r="L28" s="4"/>
      <c r="M28" s="14"/>
      <c r="N28" s="38">
        <f>0.9*O28</f>
        <v>2.7</v>
      </c>
      <c r="O28" s="1">
        <v>3</v>
      </c>
      <c r="P28" s="12">
        <f>N28*1.8</f>
        <v>4.8600000000000003</v>
      </c>
    </row>
    <row r="29" spans="1:17" hidden="1" x14ac:dyDescent="0.25">
      <c r="B29" s="32">
        <v>275</v>
      </c>
      <c r="C29" s="26" t="s">
        <v>22</v>
      </c>
      <c r="D29" s="5">
        <v>1.85</v>
      </c>
      <c r="E29" s="53"/>
      <c r="F29" s="13"/>
      <c r="G29" s="5"/>
      <c r="H29" s="5"/>
      <c r="I29" s="24"/>
      <c r="J29" s="49"/>
      <c r="K29" s="5"/>
      <c r="L29" s="4"/>
      <c r="M29" s="14"/>
      <c r="N29" s="38"/>
      <c r="O29" s="1"/>
      <c r="P29" s="12"/>
    </row>
    <row r="30" spans="1:17" x14ac:dyDescent="0.25">
      <c r="A30" t="s">
        <v>21</v>
      </c>
      <c r="B30" s="13">
        <v>276</v>
      </c>
      <c r="C30" s="5"/>
      <c r="D30" s="5">
        <v>1.85</v>
      </c>
      <c r="E30" s="53">
        <f t="shared" si="1"/>
        <v>0</v>
      </c>
      <c r="F30" s="13"/>
      <c r="G30" s="5"/>
      <c r="H30" s="5"/>
      <c r="I30" s="24"/>
      <c r="J30" s="49"/>
      <c r="K30" s="5"/>
      <c r="L30" s="4"/>
      <c r="M30" s="14"/>
      <c r="N30" s="38">
        <f>0.9*O30</f>
        <v>2.7</v>
      </c>
      <c r="O30" s="1">
        <v>3</v>
      </c>
      <c r="P30" s="12">
        <f>N30*1.8</f>
        <v>4.8600000000000003</v>
      </c>
    </row>
    <row r="31" spans="1:17" x14ac:dyDescent="0.25">
      <c r="B31" s="13">
        <v>278</v>
      </c>
      <c r="C31" s="5">
        <f>0.755+1.3</f>
        <v>2.0550000000000002</v>
      </c>
      <c r="D31" s="5">
        <v>1.85</v>
      </c>
      <c r="E31" s="53">
        <f t="shared" si="1"/>
        <v>3.8</v>
      </c>
      <c r="F31" s="13">
        <v>2</v>
      </c>
      <c r="G31" s="5"/>
      <c r="H31" s="5"/>
      <c r="I31" s="24"/>
      <c r="J31" s="49"/>
      <c r="K31" s="5"/>
      <c r="L31" s="4"/>
      <c r="M31" s="14"/>
      <c r="N31" s="38"/>
      <c r="O31" s="1"/>
      <c r="P31" s="12"/>
    </row>
    <row r="32" spans="1:17" x14ac:dyDescent="0.25">
      <c r="A32" t="s">
        <v>21</v>
      </c>
      <c r="B32" s="13">
        <v>279</v>
      </c>
      <c r="C32" s="5"/>
      <c r="D32" s="5">
        <v>1.85</v>
      </c>
      <c r="E32" s="53">
        <f t="shared" si="1"/>
        <v>0</v>
      </c>
      <c r="F32" s="13"/>
      <c r="G32" s="5"/>
      <c r="H32" s="5"/>
      <c r="I32" s="24"/>
      <c r="J32" s="49"/>
      <c r="K32" s="5"/>
      <c r="L32" s="4"/>
      <c r="M32" s="14"/>
      <c r="N32" s="38">
        <f>0.9*O32</f>
        <v>2.7</v>
      </c>
      <c r="O32" s="1">
        <v>3</v>
      </c>
      <c r="P32" s="12">
        <f>N32*1.8</f>
        <v>4.8600000000000003</v>
      </c>
    </row>
    <row r="33" spans="1:16" x14ac:dyDescent="0.25">
      <c r="B33" s="13">
        <v>282</v>
      </c>
      <c r="C33" s="5">
        <f>1.6+0.905</f>
        <v>2.5049999999999999</v>
      </c>
      <c r="D33" s="5">
        <v>1.85</v>
      </c>
      <c r="E33" s="53">
        <f t="shared" si="1"/>
        <v>4.63</v>
      </c>
      <c r="F33" s="13">
        <v>2</v>
      </c>
      <c r="G33" s="5"/>
      <c r="H33" s="5"/>
      <c r="I33" s="24"/>
      <c r="J33" s="49"/>
      <c r="K33" s="5"/>
      <c r="L33" s="4"/>
      <c r="M33" s="14"/>
      <c r="N33" s="38"/>
      <c r="O33" s="1"/>
      <c r="P33" s="12"/>
    </row>
    <row r="34" spans="1:16" x14ac:dyDescent="0.25">
      <c r="A34" t="s">
        <v>21</v>
      </c>
      <c r="B34" s="13">
        <v>283</v>
      </c>
      <c r="C34" s="5"/>
      <c r="D34" s="5">
        <v>1.85</v>
      </c>
      <c r="E34" s="53">
        <f t="shared" si="1"/>
        <v>0</v>
      </c>
      <c r="F34" s="13"/>
      <c r="G34" s="5"/>
      <c r="H34" s="5"/>
      <c r="I34" s="24"/>
      <c r="J34" s="49"/>
      <c r="K34" s="5"/>
      <c r="L34" s="4"/>
      <c r="M34" s="14"/>
      <c r="N34" s="38">
        <f>0.9*O34</f>
        <v>3.6</v>
      </c>
      <c r="O34" s="1">
        <v>4</v>
      </c>
      <c r="P34" s="12">
        <f>N34*1.8</f>
        <v>6.48</v>
      </c>
    </row>
    <row r="35" spans="1:16" hidden="1" x14ac:dyDescent="0.25">
      <c r="B35" s="32">
        <v>285</v>
      </c>
      <c r="C35" s="26" t="s">
        <v>22</v>
      </c>
      <c r="D35" s="5">
        <v>1.85</v>
      </c>
      <c r="E35" s="53"/>
      <c r="F35" s="13"/>
      <c r="G35" s="5"/>
      <c r="H35" s="5"/>
      <c r="I35" s="24"/>
      <c r="J35" s="49"/>
      <c r="K35" s="5"/>
      <c r="L35" s="4"/>
      <c r="M35" s="14"/>
      <c r="N35" s="38"/>
      <c r="O35" s="1"/>
      <c r="P35" s="12"/>
    </row>
    <row r="36" spans="1:16" x14ac:dyDescent="0.25">
      <c r="A36" t="s">
        <v>21</v>
      </c>
      <c r="B36" s="13">
        <v>286</v>
      </c>
      <c r="C36" s="5"/>
      <c r="D36" s="5">
        <v>1.85</v>
      </c>
      <c r="E36" s="53">
        <f t="shared" si="1"/>
        <v>0</v>
      </c>
      <c r="F36" s="13"/>
      <c r="G36" s="5"/>
      <c r="H36" s="5"/>
      <c r="I36" s="24"/>
      <c r="J36" s="49"/>
      <c r="K36" s="5"/>
      <c r="L36" s="4"/>
      <c r="M36" s="14"/>
      <c r="N36" s="38">
        <f>0.9*O36</f>
        <v>2.7</v>
      </c>
      <c r="O36" s="1">
        <v>3</v>
      </c>
      <c r="P36" s="12">
        <f>N36*1.8</f>
        <v>4.8600000000000003</v>
      </c>
    </row>
    <row r="37" spans="1:16" x14ac:dyDescent="0.25">
      <c r="B37" s="13">
        <v>288</v>
      </c>
      <c r="C37" s="5">
        <f>1.6+1.03</f>
        <v>2.63</v>
      </c>
      <c r="D37" s="5">
        <v>1.85</v>
      </c>
      <c r="E37" s="53">
        <f t="shared" si="1"/>
        <v>4.87</v>
      </c>
      <c r="F37" s="13">
        <v>2</v>
      </c>
      <c r="G37" s="5"/>
      <c r="H37" s="5"/>
      <c r="I37" s="24"/>
      <c r="J37" s="49"/>
      <c r="K37" s="5"/>
      <c r="L37" s="4"/>
      <c r="M37" s="14"/>
      <c r="N37" s="38"/>
      <c r="O37" s="1"/>
      <c r="P37" s="12"/>
    </row>
    <row r="38" spans="1:16" hidden="1" x14ac:dyDescent="0.25">
      <c r="A38" t="s">
        <v>21</v>
      </c>
      <c r="B38" s="33">
        <v>289</v>
      </c>
      <c r="C38" s="28" t="s">
        <v>22</v>
      </c>
      <c r="D38" s="5">
        <v>1.85</v>
      </c>
      <c r="E38" s="53"/>
      <c r="F38" s="22"/>
      <c r="G38" s="1"/>
      <c r="H38" s="1"/>
      <c r="I38" s="12"/>
      <c r="J38" s="38"/>
      <c r="K38" s="1"/>
      <c r="L38" s="1"/>
      <c r="M38" s="12"/>
      <c r="N38" s="38">
        <f>0.9*O38</f>
        <v>0</v>
      </c>
      <c r="O38" s="1"/>
      <c r="P38" s="12">
        <f>N38*1.8</f>
        <v>0</v>
      </c>
    </row>
    <row r="39" spans="1:16" hidden="1" x14ac:dyDescent="0.25">
      <c r="A39" t="s">
        <v>21</v>
      </c>
      <c r="B39" s="33">
        <v>292</v>
      </c>
      <c r="C39" s="26" t="s">
        <v>22</v>
      </c>
      <c r="D39" s="5">
        <v>1.85</v>
      </c>
      <c r="E39" s="53"/>
      <c r="F39" s="22"/>
      <c r="G39" s="1"/>
      <c r="H39" s="1"/>
      <c r="I39" s="12"/>
      <c r="J39" s="38"/>
      <c r="K39" s="1"/>
      <c r="L39" s="1"/>
      <c r="M39" s="12"/>
      <c r="N39" s="38">
        <f>0.9*O39</f>
        <v>0</v>
      </c>
      <c r="O39" s="1"/>
      <c r="P39" s="12">
        <f>N39*1.8</f>
        <v>0</v>
      </c>
    </row>
    <row r="40" spans="1:16" ht="15.75" thickBot="1" x14ac:dyDescent="0.3">
      <c r="B40" s="23">
        <v>295</v>
      </c>
      <c r="C40" s="17">
        <f>1.284+0.695</f>
        <v>1.9790000000000001</v>
      </c>
      <c r="D40" s="16">
        <v>1.85</v>
      </c>
      <c r="E40" s="54">
        <f t="shared" si="1"/>
        <v>3.66</v>
      </c>
      <c r="F40" s="23">
        <v>2</v>
      </c>
      <c r="G40" s="17"/>
      <c r="H40" s="29"/>
      <c r="I40" s="30"/>
      <c r="J40" s="56"/>
      <c r="K40" s="3"/>
      <c r="L40" s="3"/>
      <c r="M40" s="55"/>
      <c r="N40" s="39"/>
      <c r="O40" s="29"/>
      <c r="P40" s="30"/>
    </row>
    <row r="41" spans="1:16" x14ac:dyDescent="0.25">
      <c r="B41" s="7" t="s">
        <v>23</v>
      </c>
      <c r="C41" s="9"/>
      <c r="D41" s="9"/>
      <c r="E41" s="52">
        <f>SUM(E42:E48)</f>
        <v>41.57</v>
      </c>
      <c r="F41" s="57"/>
      <c r="G41" s="58"/>
      <c r="H41" s="58"/>
      <c r="I41" s="59"/>
      <c r="J41" s="41"/>
      <c r="K41" s="9"/>
      <c r="L41" s="9"/>
      <c r="M41" s="10">
        <f>SUM(M42:M48)</f>
        <v>3.16</v>
      </c>
      <c r="N41" s="41"/>
      <c r="O41" s="9"/>
      <c r="P41" s="10">
        <f>SUM(P42:P48)</f>
        <v>0</v>
      </c>
    </row>
    <row r="42" spans="1:16" x14ac:dyDescent="0.25">
      <c r="B42" s="11">
        <v>315</v>
      </c>
      <c r="C42" s="1">
        <f>0.91</f>
        <v>0.91</v>
      </c>
      <c r="D42" s="5">
        <v>1.85</v>
      </c>
      <c r="E42" s="53">
        <f t="shared" ref="E42:E48" si="2">ROUND(C42*D42,2)</f>
        <v>1.68</v>
      </c>
      <c r="F42" s="22">
        <v>1</v>
      </c>
      <c r="G42" s="1"/>
      <c r="H42" s="1"/>
      <c r="I42" s="12"/>
      <c r="J42" s="49">
        <f t="shared" ref="J42:J48" si="3">0.5*L42</f>
        <v>0</v>
      </c>
      <c r="K42" s="5">
        <v>1.05</v>
      </c>
      <c r="L42" s="4"/>
      <c r="M42" s="34">
        <f t="shared" ref="M42:M48" si="4">ROUND(J42*K42,2)</f>
        <v>0</v>
      </c>
      <c r="N42" s="38">
        <f t="shared" ref="N42:N48" si="5">0.9*O42</f>
        <v>0</v>
      </c>
      <c r="O42" s="1"/>
      <c r="P42" s="12">
        <f t="shared" ref="P42:P48" si="6">N42*1.8</f>
        <v>0</v>
      </c>
    </row>
    <row r="43" spans="1:16" x14ac:dyDescent="0.25">
      <c r="B43" s="11">
        <v>317</v>
      </c>
      <c r="C43" s="1">
        <f>1.275*3+0.37</f>
        <v>4.1949999999999994</v>
      </c>
      <c r="D43" s="5">
        <v>1.85</v>
      </c>
      <c r="E43" s="53">
        <f>ROUND(C43*D43,2)</f>
        <v>7.76</v>
      </c>
      <c r="F43" s="22">
        <v>4</v>
      </c>
      <c r="G43" s="1"/>
      <c r="H43" s="1"/>
      <c r="I43" s="12"/>
      <c r="J43" s="49">
        <f t="shared" si="3"/>
        <v>0</v>
      </c>
      <c r="K43" s="5">
        <v>1.05</v>
      </c>
      <c r="L43" s="4"/>
      <c r="M43" s="34">
        <f t="shared" si="4"/>
        <v>0</v>
      </c>
      <c r="N43" s="38">
        <f t="shared" si="5"/>
        <v>0</v>
      </c>
      <c r="O43" s="1"/>
      <c r="P43" s="12">
        <f t="shared" si="6"/>
        <v>0</v>
      </c>
    </row>
    <row r="44" spans="1:16" x14ac:dyDescent="0.25">
      <c r="B44" s="11">
        <v>319</v>
      </c>
      <c r="C44" s="1">
        <f>1.32*3+0.37</f>
        <v>4.33</v>
      </c>
      <c r="D44" s="5">
        <v>1.85</v>
      </c>
      <c r="E44" s="53">
        <f>ROUND(C44*D44,2)</f>
        <v>8.01</v>
      </c>
      <c r="F44" s="22">
        <v>3</v>
      </c>
      <c r="G44" s="1"/>
      <c r="H44" s="1"/>
      <c r="I44" s="12"/>
      <c r="J44" s="49">
        <f t="shared" si="3"/>
        <v>1.5</v>
      </c>
      <c r="K44" s="5">
        <v>1.05</v>
      </c>
      <c r="L44" s="4">
        <v>3</v>
      </c>
      <c r="M44" s="34">
        <f t="shared" si="4"/>
        <v>1.58</v>
      </c>
      <c r="N44" s="38">
        <f>0.9*O44</f>
        <v>0</v>
      </c>
      <c r="O44" s="1"/>
      <c r="P44" s="12">
        <f t="shared" si="6"/>
        <v>0</v>
      </c>
    </row>
    <row r="45" spans="1:16" x14ac:dyDescent="0.25">
      <c r="B45" s="11">
        <v>324</v>
      </c>
      <c r="C45" s="1">
        <f>1.2*4+0.46</f>
        <v>5.26</v>
      </c>
      <c r="D45" s="5">
        <v>1.85</v>
      </c>
      <c r="E45" s="53">
        <f t="shared" si="2"/>
        <v>9.73</v>
      </c>
      <c r="F45" s="22">
        <v>4</v>
      </c>
      <c r="G45" s="1"/>
      <c r="H45" s="1"/>
      <c r="I45" s="12"/>
      <c r="J45" s="49">
        <f t="shared" si="3"/>
        <v>0</v>
      </c>
      <c r="K45" s="5">
        <v>1.05</v>
      </c>
      <c r="L45" s="4"/>
      <c r="M45" s="34">
        <f t="shared" si="4"/>
        <v>0</v>
      </c>
      <c r="N45" s="38">
        <f t="shared" si="5"/>
        <v>0</v>
      </c>
      <c r="O45" s="1"/>
      <c r="P45" s="12">
        <f t="shared" si="6"/>
        <v>0</v>
      </c>
    </row>
    <row r="46" spans="1:16" x14ac:dyDescent="0.25">
      <c r="B46" s="11">
        <v>326</v>
      </c>
      <c r="C46" s="1">
        <f>1.28*3+0.45</f>
        <v>4.29</v>
      </c>
      <c r="D46" s="5">
        <v>1.85</v>
      </c>
      <c r="E46" s="53">
        <f t="shared" si="2"/>
        <v>7.94</v>
      </c>
      <c r="F46" s="22">
        <v>3</v>
      </c>
      <c r="G46" s="1"/>
      <c r="H46" s="1"/>
      <c r="I46" s="12"/>
      <c r="J46" s="49">
        <f t="shared" si="3"/>
        <v>1.5</v>
      </c>
      <c r="K46" s="5">
        <v>1.05</v>
      </c>
      <c r="L46" s="4">
        <v>3</v>
      </c>
      <c r="M46" s="34">
        <f t="shared" si="4"/>
        <v>1.58</v>
      </c>
      <c r="N46" s="38">
        <f t="shared" si="5"/>
        <v>0</v>
      </c>
      <c r="O46" s="1"/>
      <c r="P46" s="12">
        <f t="shared" si="6"/>
        <v>0</v>
      </c>
    </row>
    <row r="47" spans="1:16" x14ac:dyDescent="0.25">
      <c r="B47" s="11">
        <v>357</v>
      </c>
      <c r="C47" s="1">
        <f>1.07+0.695</f>
        <v>1.7650000000000001</v>
      </c>
      <c r="D47" s="5">
        <v>1.85</v>
      </c>
      <c r="E47" s="53">
        <f t="shared" si="2"/>
        <v>3.27</v>
      </c>
      <c r="F47" s="22">
        <v>2</v>
      </c>
      <c r="G47" s="1"/>
      <c r="H47" s="1"/>
      <c r="I47" s="12"/>
      <c r="J47" s="49">
        <f t="shared" si="3"/>
        <v>0</v>
      </c>
      <c r="K47" s="5">
        <v>1.05</v>
      </c>
      <c r="L47" s="4"/>
      <c r="M47" s="34">
        <f t="shared" si="4"/>
        <v>0</v>
      </c>
      <c r="N47" s="38">
        <f t="shared" si="5"/>
        <v>0</v>
      </c>
      <c r="O47" s="1"/>
      <c r="P47" s="12">
        <f t="shared" si="6"/>
        <v>0</v>
      </c>
    </row>
    <row r="48" spans="1:16" ht="15.75" thickBot="1" x14ac:dyDescent="0.3">
      <c r="B48" s="23">
        <v>358</v>
      </c>
      <c r="C48" s="29">
        <f>1.025+0.695</f>
        <v>1.7199999999999998</v>
      </c>
      <c r="D48" s="16">
        <v>1.85</v>
      </c>
      <c r="E48" s="54">
        <f t="shared" si="2"/>
        <v>3.18</v>
      </c>
      <c r="F48" s="40">
        <v>2</v>
      </c>
      <c r="G48" s="29"/>
      <c r="H48" s="29"/>
      <c r="I48" s="30"/>
      <c r="J48" s="50">
        <f t="shared" si="3"/>
        <v>0</v>
      </c>
      <c r="K48" s="16">
        <v>1.05</v>
      </c>
      <c r="L48" s="17"/>
      <c r="M48" s="35">
        <f t="shared" si="4"/>
        <v>0</v>
      </c>
      <c r="N48" s="39">
        <f t="shared" si="5"/>
        <v>0</v>
      </c>
      <c r="O48" s="29"/>
      <c r="P48" s="30">
        <f t="shared" si="6"/>
        <v>0</v>
      </c>
    </row>
    <row r="49" spans="2:16" x14ac:dyDescent="0.25">
      <c r="B49" s="7" t="s">
        <v>24</v>
      </c>
      <c r="C49" s="9"/>
      <c r="D49" s="9"/>
      <c r="E49" s="52">
        <f>SUM(E50:E54)</f>
        <v>32.769999999999996</v>
      </c>
      <c r="F49" s="57"/>
      <c r="G49" s="58"/>
      <c r="H49" s="58"/>
      <c r="I49" s="59"/>
      <c r="J49" s="41"/>
      <c r="K49" s="9"/>
      <c r="L49" s="9"/>
      <c r="M49" s="10">
        <f>SUM(M50:M54)</f>
        <v>3.16</v>
      </c>
      <c r="N49" s="41"/>
      <c r="O49" s="9"/>
      <c r="P49" s="10">
        <f>SUM(P50:P54)</f>
        <v>0</v>
      </c>
    </row>
    <row r="50" spans="2:16" x14ac:dyDescent="0.25">
      <c r="B50" s="11">
        <v>415</v>
      </c>
      <c r="C50" s="1">
        <f>0.91</f>
        <v>0.91</v>
      </c>
      <c r="D50" s="5">
        <v>1.85</v>
      </c>
      <c r="E50" s="53">
        <f t="shared" ref="E50:E51" si="7">ROUND(C50*D50,2)</f>
        <v>1.68</v>
      </c>
      <c r="F50" s="22">
        <v>1</v>
      </c>
      <c r="G50" s="1"/>
      <c r="H50" s="1"/>
      <c r="I50" s="12"/>
      <c r="J50" s="49">
        <f t="shared" ref="J50:J52" si="8">0.5*L50</f>
        <v>0</v>
      </c>
      <c r="K50" s="5">
        <v>1.05</v>
      </c>
      <c r="L50" s="4"/>
      <c r="M50" s="34">
        <f t="shared" ref="M50:M52" si="9">ROUND(J50*K50,2)</f>
        <v>0</v>
      </c>
      <c r="N50" s="38">
        <f t="shared" ref="N50:N52" si="10">0.9*O50</f>
        <v>0</v>
      </c>
      <c r="O50" s="1"/>
      <c r="P50" s="12">
        <f t="shared" ref="P50:P52" si="11">N50*1.8</f>
        <v>0</v>
      </c>
    </row>
    <row r="51" spans="2:16" x14ac:dyDescent="0.25">
      <c r="B51" s="11">
        <v>417</v>
      </c>
      <c r="C51" s="1">
        <f>1.295*2+0.42</f>
        <v>3.01</v>
      </c>
      <c r="D51" s="5">
        <v>1.85</v>
      </c>
      <c r="E51" s="53">
        <f t="shared" si="7"/>
        <v>5.57</v>
      </c>
      <c r="F51" s="22">
        <v>3</v>
      </c>
      <c r="G51" s="1"/>
      <c r="H51" s="1"/>
      <c r="I51" s="12"/>
      <c r="J51" s="49">
        <f t="shared" si="8"/>
        <v>0</v>
      </c>
      <c r="K51" s="5">
        <v>1.05</v>
      </c>
      <c r="L51" s="4"/>
      <c r="M51" s="34">
        <f t="shared" si="9"/>
        <v>0</v>
      </c>
      <c r="N51" s="38">
        <f t="shared" si="10"/>
        <v>0</v>
      </c>
      <c r="O51" s="1"/>
      <c r="P51" s="12">
        <f t="shared" si="11"/>
        <v>0</v>
      </c>
    </row>
    <row r="52" spans="2:16" x14ac:dyDescent="0.25">
      <c r="B52" s="11">
        <v>419</v>
      </c>
      <c r="C52" s="1">
        <f>1.32*3+0.285</f>
        <v>4.2450000000000001</v>
      </c>
      <c r="D52" s="5">
        <v>1.85</v>
      </c>
      <c r="E52" s="53">
        <f>ROUND(C52*D52,2)</f>
        <v>7.85</v>
      </c>
      <c r="F52" s="22">
        <v>3</v>
      </c>
      <c r="G52" s="1"/>
      <c r="H52" s="1"/>
      <c r="I52" s="12"/>
      <c r="J52" s="49">
        <f t="shared" si="8"/>
        <v>1.5</v>
      </c>
      <c r="K52" s="5">
        <v>1.05</v>
      </c>
      <c r="L52" s="4">
        <v>3</v>
      </c>
      <c r="M52" s="34">
        <f t="shared" si="9"/>
        <v>1.58</v>
      </c>
      <c r="N52" s="38">
        <f t="shared" si="10"/>
        <v>0</v>
      </c>
      <c r="O52" s="1"/>
      <c r="P52" s="12">
        <f t="shared" si="11"/>
        <v>0</v>
      </c>
    </row>
    <row r="53" spans="2:16" x14ac:dyDescent="0.25">
      <c r="B53" s="11">
        <v>424</v>
      </c>
      <c r="C53" s="1">
        <f>1.2*4+0.46</f>
        <v>5.26</v>
      </c>
      <c r="D53" s="5">
        <v>1.85</v>
      </c>
      <c r="E53" s="53">
        <f>ROUND(C53*D53,2)</f>
        <v>9.73</v>
      </c>
      <c r="F53" s="22">
        <v>4</v>
      </c>
      <c r="G53" s="1"/>
      <c r="H53" s="1"/>
      <c r="I53" s="12"/>
      <c r="J53" s="49">
        <f t="shared" ref="J53:J54" si="12">0.5*L53</f>
        <v>0</v>
      </c>
      <c r="K53" s="5">
        <v>1.05</v>
      </c>
      <c r="L53" s="4"/>
      <c r="M53" s="34">
        <f t="shared" ref="M53:M54" si="13">ROUND(J53*K53,2)</f>
        <v>0</v>
      </c>
      <c r="N53" s="38">
        <f t="shared" ref="N53:N54" si="14">0.9*O53</f>
        <v>0</v>
      </c>
      <c r="O53" s="1"/>
      <c r="P53" s="12">
        <f t="shared" ref="P53:P54" si="15">N53*1.8</f>
        <v>0</v>
      </c>
    </row>
    <row r="54" spans="2:16" ht="15.75" thickBot="1" x14ac:dyDescent="0.3">
      <c r="B54" s="23">
        <v>426</v>
      </c>
      <c r="C54" s="29">
        <f>1.28*3+0.45</f>
        <v>4.29</v>
      </c>
      <c r="D54" s="16">
        <v>1.85</v>
      </c>
      <c r="E54" s="54">
        <f t="shared" ref="E54" si="16">ROUND(C54*D54,2)</f>
        <v>7.94</v>
      </c>
      <c r="F54" s="40">
        <v>3</v>
      </c>
      <c r="G54" s="29"/>
      <c r="H54" s="29"/>
      <c r="I54" s="30"/>
      <c r="J54" s="50">
        <f t="shared" si="12"/>
        <v>1.5</v>
      </c>
      <c r="K54" s="16">
        <v>1.05</v>
      </c>
      <c r="L54" s="17">
        <v>3</v>
      </c>
      <c r="M54" s="35">
        <f t="shared" si="13"/>
        <v>1.58</v>
      </c>
      <c r="N54" s="39">
        <f t="shared" si="14"/>
        <v>0</v>
      </c>
      <c r="O54" s="29"/>
      <c r="P54" s="30">
        <f t="shared" si="15"/>
        <v>0</v>
      </c>
    </row>
    <row r="55" spans="2:16" ht="15.75" x14ac:dyDescent="0.25">
      <c r="E55" s="68">
        <f>E49+E41+E18+E3</f>
        <v>188.07</v>
      </c>
      <c r="F55">
        <f>SUM(F3:F54)</f>
        <v>84</v>
      </c>
      <c r="G55" s="45">
        <f>ROUND(F55*0.71*1.85,2)</f>
        <v>110.33</v>
      </c>
      <c r="H55">
        <f>SUM(H3:H54)</f>
        <v>2</v>
      </c>
      <c r="I55" s="45">
        <f>H55*1*1.85</f>
        <v>3.7</v>
      </c>
      <c r="M55" s="45">
        <f>M49+M41+M18+M3</f>
        <v>12.11</v>
      </c>
      <c r="P55" s="42">
        <f>P49+P41+P18+P3</f>
        <v>42.12</v>
      </c>
    </row>
    <row r="56" spans="2:16" ht="15.75" x14ac:dyDescent="0.25">
      <c r="D56" s="69" t="s">
        <v>26</v>
      </c>
      <c r="E56" s="70">
        <f>E55+G55+I55+M55+P55</f>
        <v>356.33</v>
      </c>
    </row>
    <row r="59" spans="2:16" x14ac:dyDescent="0.25">
      <c r="F59" s="43"/>
      <c r="G59" s="43"/>
    </row>
  </sheetData>
  <mergeCells count="10">
    <mergeCell ref="N1:P1"/>
    <mergeCell ref="B1:B2"/>
    <mergeCell ref="C1:C2"/>
    <mergeCell ref="D1:D2"/>
    <mergeCell ref="F1:F2"/>
    <mergeCell ref="H1:H2"/>
    <mergeCell ref="E1:E2"/>
    <mergeCell ref="J1:M1"/>
    <mergeCell ref="G1:G2"/>
    <mergeCell ref="I1:I2"/>
  </mergeCells>
  <phoneticPr fontId="2" type="noConversion"/>
  <pageMargins left="0.75" right="0.75" top="0.75" bottom="0.5" header="0.5" footer="0.7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Спецификация стен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Сидорова Елена Андреевна</dc:creator>
  <cp:lastModifiedBy>Хамраева Наталья Александровна</cp:lastModifiedBy>
  <dcterms:created xsi:type="dcterms:W3CDTF">2026-02-17T08:46:10Z</dcterms:created>
  <dcterms:modified xsi:type="dcterms:W3CDTF">2026-02-24T03:26:35Z</dcterms:modified>
</cp:coreProperties>
</file>