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ВОР" sheetId="1" r:id="rId1"/>
    <sheet name="Расчет перегородок" sheetId="2" r:id="rId2"/>
    <sheet name="Расчет двери" sheetId="3" r:id="rId3"/>
  </sheets>
  <definedNames>
    <definedName name="Спецификация_дверей_Л" localSheetId="2">'Расчет двери'!$A$1:$D$18</definedName>
    <definedName name="Спецификация_дверей_Пр" localSheetId="2">'Расчет двери'!$I$1:$L$19</definedName>
  </definedNames>
  <calcPr calcId="145621"/>
</workbook>
</file>

<file path=xl/calcChain.xml><?xml version="1.0" encoding="utf-8"?>
<calcChain xmlns="http://schemas.openxmlformats.org/spreadsheetml/2006/main">
  <c r="H9" i="1" l="1"/>
  <c r="G9" i="1"/>
  <c r="F9" i="1"/>
  <c r="E9" i="1"/>
  <c r="M41" i="3"/>
  <c r="L41" i="3"/>
  <c r="K41" i="3"/>
  <c r="J41" i="3"/>
  <c r="O23" i="3"/>
  <c r="G23" i="3"/>
  <c r="H52" i="3"/>
  <c r="H49" i="3"/>
  <c r="H46" i="3"/>
  <c r="H41" i="3"/>
  <c r="H23" i="3"/>
  <c r="L18" i="3"/>
  <c r="L17" i="3"/>
  <c r="L15" i="3"/>
  <c r="L14" i="3"/>
  <c r="L12" i="3"/>
  <c r="L11" i="3"/>
  <c r="L10" i="3"/>
  <c r="L8" i="3"/>
  <c r="L7" i="3"/>
  <c r="L6" i="3"/>
  <c r="L5" i="3"/>
  <c r="D6" i="3"/>
  <c r="D7" i="3"/>
  <c r="D8" i="3"/>
  <c r="D10" i="3"/>
  <c r="D11" i="3"/>
  <c r="D13" i="3"/>
  <c r="D14" i="3"/>
  <c r="D16" i="3"/>
  <c r="D17" i="3"/>
  <c r="D5" i="3"/>
  <c r="E5" i="3"/>
  <c r="C57" i="2"/>
  <c r="H11" i="1"/>
  <c r="G11" i="1"/>
  <c r="F11" i="1"/>
  <c r="E11" i="1"/>
  <c r="G10" i="1"/>
  <c r="H10" i="1"/>
  <c r="F10" i="1"/>
  <c r="E10" i="1"/>
  <c r="D9" i="1" l="1"/>
  <c r="M36" i="3"/>
  <c r="M35" i="3"/>
  <c r="E35" i="3"/>
  <c r="E34" i="3"/>
  <c r="M33" i="3"/>
  <c r="M32" i="3"/>
  <c r="E32" i="3"/>
  <c r="E31" i="3"/>
  <c r="M30" i="3"/>
  <c r="M29" i="3"/>
  <c r="E29" i="3"/>
  <c r="M28" i="3"/>
  <c r="E28" i="3"/>
  <c r="M26" i="3"/>
  <c r="E26" i="3"/>
  <c r="M25" i="3"/>
  <c r="E25" i="3"/>
  <c r="M24" i="3"/>
  <c r="E24" i="3"/>
  <c r="M23" i="3"/>
  <c r="E23" i="3"/>
  <c r="E36" i="3" l="1"/>
  <c r="M37" i="3"/>
  <c r="D10" i="1" l="1"/>
  <c r="D11" i="1"/>
  <c r="H8" i="1" l="1"/>
  <c r="G8" i="1"/>
  <c r="F8" i="1"/>
  <c r="E8" i="1"/>
  <c r="D8" i="1" l="1"/>
  <c r="M18" i="3"/>
  <c r="O36" i="3" s="1"/>
  <c r="M17" i="3"/>
  <c r="O35" i="3" s="1"/>
  <c r="P35" i="3" s="1"/>
  <c r="M15" i="3"/>
  <c r="O33" i="3" s="1"/>
  <c r="M14" i="3"/>
  <c r="O32" i="3" s="1"/>
  <c r="P32" i="3" s="1"/>
  <c r="M12" i="3"/>
  <c r="O30" i="3" s="1"/>
  <c r="M11" i="3"/>
  <c r="O29" i="3" s="1"/>
  <c r="M10" i="3"/>
  <c r="O28" i="3" s="1"/>
  <c r="P28" i="3" s="1"/>
  <c r="M6" i="3"/>
  <c r="O24" i="3" s="1"/>
  <c r="M7" i="3"/>
  <c r="O25" i="3" s="1"/>
  <c r="M8" i="3"/>
  <c r="O26" i="3" s="1"/>
  <c r="M5" i="3"/>
  <c r="E8" i="3"/>
  <c r="G26" i="3" s="1"/>
  <c r="E17" i="3"/>
  <c r="G35" i="3" s="1"/>
  <c r="E16" i="3"/>
  <c r="G34" i="3" s="1"/>
  <c r="H34" i="3" s="1"/>
  <c r="E14" i="3"/>
  <c r="G32" i="3" s="1"/>
  <c r="E13" i="3"/>
  <c r="G31" i="3" s="1"/>
  <c r="E11" i="3"/>
  <c r="G29" i="3" s="1"/>
  <c r="E10" i="3"/>
  <c r="G28" i="3" s="1"/>
  <c r="E6" i="3"/>
  <c r="G24" i="3" s="1"/>
  <c r="E7" i="3"/>
  <c r="G25" i="3" s="1"/>
  <c r="P23" i="3" l="1"/>
  <c r="H28" i="3"/>
  <c r="H31" i="3"/>
  <c r="M19" i="3"/>
  <c r="E18" i="3"/>
  <c r="C59" i="2" l="1"/>
</calcChain>
</file>

<file path=xl/connections.xml><?xml version="1.0" encoding="utf-8"?>
<connections xmlns="http://schemas.openxmlformats.org/spreadsheetml/2006/main">
  <connection id="1" name="Спецификация дверей Л" type="6" refreshedVersion="4" background="1" saveData="1">
    <textPr codePage="65001" sourceFile="C:\Users\e.frolov\Documents\Спецификация дверей Л.txt" decimal="," thousands=" ">
      <textFields count="4">
        <textField/>
        <textField/>
        <textField/>
        <textField/>
      </textFields>
    </textPr>
  </connection>
  <connection id="2" name="Спецификация дверей Пр" type="6" refreshedVersion="4" background="1" saveData="1">
    <textPr codePage="65001" sourceFile="C:\Users\e.frolov\Documents\Спецификация дверей Пр.txt" decimal="," thousands=" 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<sst xmlns="http://schemas.openxmlformats.org/spreadsheetml/2006/main" count="231" uniqueCount="54">
  <si>
    <t>Номер позиции по смете</t>
  </si>
  <si>
    <t>Наименование работы</t>
  </si>
  <si>
    <t>Ед. измерения</t>
  </si>
  <si>
    <t>Объем</t>
  </si>
  <si>
    <t>Примечение</t>
  </si>
  <si>
    <t>м2</t>
  </si>
  <si>
    <t>Спецификация стен</t>
  </si>
  <si>
    <t>Тип</t>
  </si>
  <si>
    <t>Неприсоединенная высота</t>
  </si>
  <si>
    <t>Площадь</t>
  </si>
  <si>
    <t>Толщина</t>
  </si>
  <si>
    <t>ADSK_Этаж</t>
  </si>
  <si>
    <t>Зависимость снизу</t>
  </si>
  <si>
    <t>Комментарии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</si>
  <si>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</si>
  <si>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</si>
  <si>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</si>
  <si>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</si>
  <si>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</si>
  <si>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</si>
  <si>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</si>
  <si>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</si>
  <si>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ADSK_Перегородка_Санузловая_20</t>
  </si>
  <si>
    <t>Этаж 01</t>
  </si>
  <si>
    <t>1 проем</t>
  </si>
  <si>
    <t>Глухая</t>
  </si>
  <si>
    <t>2 проема</t>
  </si>
  <si>
    <t>Этаж 02</t>
  </si>
  <si>
    <t>Этаж 03</t>
  </si>
  <si>
    <t>Этаж 04</t>
  </si>
  <si>
    <t>Общий итог: 32</t>
  </si>
  <si>
    <t>Спецификация дверей</t>
  </si>
  <si>
    <t>ADSK_Размер_Высота</t>
  </si>
  <si>
    <t>ADSK_Размер_Ширина</t>
  </si>
  <si>
    <t>650х1600h Л Сантех кабины</t>
  </si>
  <si>
    <t>Общий итог: 10</t>
  </si>
  <si>
    <t>650х1600h Пр Сантех кабины</t>
  </si>
  <si>
    <t>Общий итог: 11</t>
  </si>
  <si>
    <t>Сантехническая перегородка. Заполнение ЛДСП толщиной 16 мм</t>
  </si>
  <si>
    <t>Устройство сантехнических перегородок: (стандартные туалетные кабины) на каркасе из алюминиевого профиля</t>
  </si>
  <si>
    <t>Номер помещения</t>
  </si>
  <si>
    <t>Столбец9</t>
  </si>
  <si>
    <t>№ пом</t>
  </si>
  <si>
    <t>монтаж зазор дверей Л</t>
  </si>
  <si>
    <t>монтаж зазор дверей П</t>
  </si>
  <si>
    <t>4+2+2+2=10шт</t>
  </si>
  <si>
    <t>4+3+2+2=11шт</t>
  </si>
  <si>
    <t>Помещения:
1 этаж — 106, 109, 121, 122, 138, 139;
2 этаж — 204, 219, 221; 
3 этаж — 319, 321; 
4 этаж — 425, 426.</t>
  </si>
  <si>
    <t>Приложение №1</t>
  </si>
  <si>
    <t xml:space="preserve">«Школа 21  на пр.Притомский г.Кемерово" </t>
  </si>
  <si>
    <t>Просим подготовить два варианта коммерческого предложения:
1. Вариант из влагостойкого ЛДСП - в соответствии с проектом;
2 .Вариант из холодного алюминия - в качестве альтернативного варианта, поскольку возможна замена материала.
По каждому варианту просим указать стоимость, сроки изготовления и ключевые характеристики материалов.</t>
  </si>
  <si>
    <t>Сантехнические перегородки 6971-АР листы 3-6, 26</t>
  </si>
  <si>
    <t>Сантехнические перегородки выполнить из влагостойкого ЛДСП 16мм, профиль алюминиевый, ручки накладные с индикатором занятости, перегородки выполнить с просветом от пола 200мм и высотой 2м. В сантехнические перегородки установить двери - 21 шт.
C комплектацией</t>
  </si>
  <si>
    <t xml:space="preserve">ВЕДОМОСТЬ ОБЪЕМОВ  РАБОТ НА УСТРОЙСТВО САНТЕХНИЧЕСКИХ ПЕРЕГОРОДОК ПО ОБЪЕКТУ: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</si>
</sst>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Segoe U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</borders>
  <cellStyleXfs count="10">
    <xf numFmtId="0" fontId="0" fillId="0" borderId="0"/>
    <xf numFmtId="0" fontId="2" fillId="2" borderId="0" applyNumberFormat="0" applyBorder="0" applyAlignment="0" applyProtection="0"/>
    <xf numFmtId="0" fontId="1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10" fillId="0" borderId="0" applyNumberFormat="0" applyFill="0" applyBorder="0" applyProtection="0"/>
    <xf numFmtId="0" fontId="7" fillId="0" borderId="0"/>
    <xf numFmtId="0" fontId="11" fillId="0" borderId="0"/>
  </cellStyleXfs>
  <cellXfs count="29">
    <xf numFmtId="0" fontId="0" fillId="0" borderId="0" xfId="0"/>
    <xf numFmtId="165" fontId="3" fillId="0" borderId="0" xfId="0" applyNumberFormat="1" applyFont="1"/>
    <xf numFmtId="0" fontId="0" fillId="0" borderId="0" xfId="0" applyFill="1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6" fillId="4" borderId="2" xfId="0" applyFont="1" applyFill="1" applyBorder="1" applyAlignment="1">
      <alignment horizontal="right" vertical="center" wrapText="1"/>
    </xf>
    <xf numFmtId="0" fontId="6" fillId="5" borderId="2" xfId="0" applyFont="1" applyFill="1" applyBorder="1" applyAlignment="1">
      <alignment horizontal="right" vertical="center" wrapText="1"/>
    </xf>
    <xf numFmtId="0" fontId="0" fillId="0" borderId="0" xfId="0"/>
    <xf numFmtId="0" fontId="13" fillId="0" borderId="0" xfId="5" applyFont="1" applyBorder="1" applyAlignment="1">
      <alignment horizontal="center" vertical="center" wrapText="1"/>
    </xf>
    <xf numFmtId="49" fontId="13" fillId="0" borderId="0" xfId="5" applyNumberFormat="1" applyFont="1" applyBorder="1" applyAlignment="1">
      <alignment vertical="top" wrapText="1"/>
    </xf>
    <xf numFmtId="0" fontId="13" fillId="0" borderId="0" xfId="5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3" borderId="1" xfId="1" applyNumberFormat="1" applyFont="1" applyFill="1" applyBorder="1" applyAlignment="1">
      <alignment horizontal="center" vertical="center" wrapText="1"/>
    </xf>
    <xf numFmtId="0" fontId="14" fillId="3" borderId="1" xfId="1" applyNumberFormat="1" applyFont="1" applyFill="1" applyBorder="1" applyAlignment="1">
      <alignment horizontal="left" vertical="center" wrapText="1"/>
    </xf>
    <xf numFmtId="164" fontId="13" fillId="3" borderId="1" xfId="1" applyNumberFormat="1" applyFont="1" applyFill="1" applyBorder="1" applyAlignment="1">
      <alignment horizontal="center" vertical="center" wrapText="1"/>
    </xf>
    <xf numFmtId="2" fontId="14" fillId="3" borderId="1" xfId="1" applyNumberFormat="1" applyFont="1" applyFill="1" applyBorder="1" applyAlignment="1">
      <alignment horizontal="center" vertical="center" wrapText="1"/>
    </xf>
    <xf numFmtId="0" fontId="14" fillId="0" borderId="1" xfId="1" applyNumberFormat="1" applyFont="1" applyFill="1" applyBorder="1" applyAlignment="1">
      <alignment horizontal="center" vertical="center" wrapText="1"/>
    </xf>
    <xf numFmtId="0" fontId="14" fillId="0" borderId="1" xfId="1" applyNumberFormat="1" applyFont="1" applyFill="1" applyBorder="1" applyAlignment="1">
      <alignment horizontal="left" vertical="center" wrapText="1"/>
    </xf>
    <xf numFmtId="2" fontId="13" fillId="0" borderId="1" xfId="1" applyNumberFormat="1" applyFont="1" applyFill="1" applyBorder="1" applyAlignment="1">
      <alignment horizontal="center" vertical="center" wrapText="1"/>
    </xf>
    <xf numFmtId="2" fontId="14" fillId="0" borderId="1" xfId="1" applyNumberFormat="1" applyFont="1" applyFill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12" fillId="0" borderId="0" xfId="4" applyFont="1" applyAlignment="1">
      <alignment horizontal="right"/>
    </xf>
    <xf numFmtId="49" fontId="13" fillId="0" borderId="0" xfId="5" applyNumberFormat="1" applyFont="1" applyBorder="1" applyAlignment="1">
      <alignment horizontal="center" vertical="top" wrapText="1"/>
    </xf>
    <xf numFmtId="0" fontId="13" fillId="0" borderId="0" xfId="5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</cellXfs>
  <cellStyles count="10">
    <cellStyle name="20% - Акцент6" xfId="1" builtinId="50"/>
    <cellStyle name="Обычный" xfId="0" builtinId="0"/>
    <cellStyle name="Обычный 2" xfId="4"/>
    <cellStyle name="Обычный 2 2" xfId="7"/>
    <cellStyle name="Обычный 3" xfId="3"/>
    <cellStyle name="Обычный 3 2" xfId="5"/>
    <cellStyle name="Обычный 4" xfId="6"/>
    <cellStyle name="Обычный 5" xfId="8"/>
    <cellStyle name="Обычный 6" xfId="9"/>
    <cellStyle name="Обычный 7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149879</xdr:colOff>
      <xdr:row>14</xdr:row>
      <xdr:rowOff>142876</xdr:rowOff>
    </xdr:from>
    <xdr:to>
      <xdr:col>1</xdr:col>
      <xdr:colOff>3877235</xdr:colOff>
      <xdr:row>37</xdr:row>
      <xdr:rowOff>23306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879" y="3829611"/>
          <a:ext cx="5217738" cy="4261930"/>
        </a:xfrm>
        <a:prstGeom prst="rect">
          <a:avLst/>
        </a:prstGeom>
      </xdr:spPr>
    </xdr:pic>
    <xdr:clientData/>
  </xdr:twoCellAnchor>
  <xdr:twoCellAnchor editAs="oneCell">
    <xdr:from>
      <xdr:col>1</xdr:col>
      <xdr:colOff>4056530</xdr:colOff>
      <xdr:row>14</xdr:row>
      <xdr:rowOff>131669</xdr:rowOff>
    </xdr:from>
    <xdr:to>
      <xdr:col>4</xdr:col>
      <xdr:colOff>387395</xdr:colOff>
      <xdr:row>37</xdr:row>
      <xdr:rowOff>131668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35706" y="3818404"/>
          <a:ext cx="4443924" cy="4381499"/>
        </a:xfrm>
        <a:prstGeom prst="rect">
          <a:avLst/>
        </a:prstGeom>
      </xdr:spPr>
    </xdr:pic>
    <xdr:clientData/>
  </xdr:twoCellAnchor>
  <xdr:twoCellAnchor editAs="oneCell">
    <xdr:from>
      <xdr:col>5</xdr:col>
      <xdr:colOff>177893</xdr:colOff>
      <xdr:row>14</xdr:row>
      <xdr:rowOff>186298</xdr:rowOff>
    </xdr:from>
    <xdr:to>
      <xdr:col>8</xdr:col>
      <xdr:colOff>2193774</xdr:colOff>
      <xdr:row>35</xdr:row>
      <xdr:rowOff>15383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62334" y="3873033"/>
          <a:ext cx="3573499" cy="3829585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119063</xdr:colOff>
      <xdr:row>39</xdr:row>
      <xdr:rowOff>116260</xdr:rowOff>
    </xdr:from>
    <xdr:to>
      <xdr:col>1</xdr:col>
      <xdr:colOff>4196746</xdr:colOff>
      <xdr:row>62</xdr:row>
      <xdr:rowOff>150411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9063" y="8565495"/>
          <a:ext cx="5568065" cy="4415651"/>
        </a:xfrm>
        <a:prstGeom prst="rect">
          <a:avLst/>
        </a:prstGeom>
      </xdr:spPr>
    </xdr:pic>
    <xdr:clientData/>
  </xdr:twoCellAnchor>
  <xdr:twoCellAnchor editAs="oneCell">
    <xdr:from>
      <xdr:col>1</xdr:col>
      <xdr:colOff>4339479</xdr:colOff>
      <xdr:row>39</xdr:row>
      <xdr:rowOff>140072</xdr:rowOff>
    </xdr:from>
    <xdr:to>
      <xdr:col>7</xdr:col>
      <xdr:colOff>345846</xdr:colOff>
      <xdr:row>55</xdr:row>
      <xdr:rowOff>7309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818655" y="8589307"/>
          <a:ext cx="5564985" cy="2915237"/>
        </a:xfrm>
        <a:prstGeom prst="rect">
          <a:avLst/>
        </a:prstGeom>
      </xdr:spPr>
    </xdr:pic>
    <xdr:clientData/>
  </xdr:twoCellAnchor>
  <xdr:twoCellAnchor editAs="oneCell">
    <xdr:from>
      <xdr:col>0</xdr:col>
      <xdr:colOff>89647</xdr:colOff>
      <xdr:row>65</xdr:row>
      <xdr:rowOff>11206</xdr:rowOff>
    </xdr:from>
    <xdr:to>
      <xdr:col>1</xdr:col>
      <xdr:colOff>4388374</xdr:colOff>
      <xdr:row>91</xdr:row>
      <xdr:rowOff>21630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647" y="13413441"/>
          <a:ext cx="5789109" cy="4963424"/>
        </a:xfrm>
        <a:prstGeom prst="rect">
          <a:avLst/>
        </a:prstGeom>
      </xdr:spPr>
    </xdr:pic>
    <xdr:clientData/>
  </xdr:twoCellAnchor>
  <xdr:twoCellAnchor editAs="oneCell">
    <xdr:from>
      <xdr:col>1</xdr:col>
      <xdr:colOff>4597212</xdr:colOff>
      <xdr:row>57</xdr:row>
      <xdr:rowOff>32216</xdr:rowOff>
    </xdr:from>
    <xdr:to>
      <xdr:col>7</xdr:col>
      <xdr:colOff>356248</xdr:colOff>
      <xdr:row>78</xdr:row>
      <xdr:rowOff>109278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76388" y="11910451"/>
          <a:ext cx="5317654" cy="4077562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name="Спецификация дверей Пр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Спецификация дверей Л" connectionId="1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id="1" name="Таблица7" displayName="Таблица7" ref="A3:I56" totalsRowShown="0">
  <autoFilter ref="A3:I56">
    <filterColumn colId="8">
      <filters>
        <filter val="106"/>
        <filter val="109"/>
        <filter val="121"/>
        <filter val="122"/>
        <filter val="138"/>
        <filter val="139"/>
      </filters>
    </filterColumn>
  </autoFilter>
  <sortState ref="A4:I56">
    <sortCondition ref="I3:I56"/>
  </sortState>
  <tableColumns count="9">
    <tableColumn id="1" name="Столбец1"/>
    <tableColumn id="2" name="Столбец2"/>
    <tableColumn id="3" name="Столбец3"/>
    <tableColumn id="4" name="Столбец4"/>
    <tableColumn id="5" name="Столбец5"/>
    <tableColumn id="6" name="Столбец6"/>
    <tableColumn id="7" name="Столбец7"/>
    <tableColumn id="8" name="Столбец8"/>
    <tableColumn id="9" name="Столбец9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tabSelected="1" zoomScale="85" zoomScaleNormal="85" workbookViewId="0">
      <selection activeCell="I16" sqref="I16"/>
    </sheetView>
  </sheetViews>
  <sheetFormatPr defaultRowHeight="15" x14ac:dyDescent="0.25"/>
  <cols>
    <col min="1" max="1" width="22.28515625" bestFit="1" customWidth="1"/>
    <col min="2" max="2" width="100.42578125" bestFit="1" customWidth="1"/>
    <col min="3" max="3" width="13.85546875" bestFit="1" customWidth="1"/>
    <col min="4" max="4" width="7.42578125" style="3" bestFit="1" customWidth="1"/>
    <col min="5" max="7" width="7.140625" bestFit="1" customWidth="1"/>
    <col min="8" max="8" width="8.85546875" customWidth="1"/>
    <col min="9" max="9" width="99.140625" customWidth="1"/>
  </cols>
  <sheetData>
    <row r="1" spans="1:13" ht="15.75" x14ac:dyDescent="0.25">
      <c r="A1" s="8"/>
      <c r="B1" s="8"/>
      <c r="C1" s="8"/>
      <c r="D1" s="8"/>
      <c r="E1" s="8"/>
      <c r="F1" s="8"/>
      <c r="G1" s="8"/>
      <c r="H1" s="24" t="s">
        <v>48</v>
      </c>
      <c r="I1" s="24"/>
      <c r="J1" s="8"/>
      <c r="K1" s="8"/>
    </row>
    <row r="2" spans="1:13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5.75" customHeight="1" x14ac:dyDescent="0.25">
      <c r="A3" s="25" t="s">
        <v>53</v>
      </c>
      <c r="B3" s="25"/>
      <c r="C3" s="25"/>
      <c r="D3" s="25"/>
      <c r="E3" s="25"/>
      <c r="F3" s="25"/>
      <c r="G3" s="25"/>
      <c r="H3" s="25"/>
      <c r="I3" s="25"/>
      <c r="J3" s="10"/>
      <c r="K3" s="10"/>
      <c r="L3" s="10"/>
      <c r="M3" s="10"/>
    </row>
    <row r="4" spans="1:13" ht="15.75" customHeight="1" x14ac:dyDescent="0.25">
      <c r="A4" s="26" t="s">
        <v>49</v>
      </c>
      <c r="B4" s="26"/>
      <c r="C4" s="26"/>
      <c r="D4" s="26"/>
      <c r="E4" s="26"/>
      <c r="F4" s="26"/>
      <c r="G4" s="26"/>
      <c r="H4" s="26"/>
      <c r="I4" s="26"/>
      <c r="J4" s="11"/>
      <c r="K4" s="11"/>
      <c r="L4" s="11"/>
      <c r="M4" s="11"/>
    </row>
    <row r="5" spans="1:13" ht="15.75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31.5" x14ac:dyDescent="0.25">
      <c r="A6" s="12" t="s">
        <v>0</v>
      </c>
      <c r="B6" s="13" t="s">
        <v>1</v>
      </c>
      <c r="C6" s="12" t="s">
        <v>2</v>
      </c>
      <c r="D6" s="14" t="s">
        <v>3</v>
      </c>
      <c r="E6" s="12">
        <v>1</v>
      </c>
      <c r="F6" s="12">
        <v>2</v>
      </c>
      <c r="G6" s="12">
        <v>3</v>
      </c>
      <c r="H6" s="12">
        <v>4</v>
      </c>
      <c r="I6" s="12" t="s">
        <v>4</v>
      </c>
    </row>
    <row r="7" spans="1:13" ht="15.75" x14ac:dyDescent="0.25">
      <c r="A7" s="23" t="s">
        <v>51</v>
      </c>
      <c r="B7" s="23"/>
      <c r="C7" s="23"/>
      <c r="D7" s="23"/>
      <c r="E7" s="23"/>
      <c r="F7" s="23"/>
      <c r="G7" s="23"/>
      <c r="H7" s="23"/>
      <c r="I7" s="23"/>
    </row>
    <row r="8" spans="1:13" ht="63" x14ac:dyDescent="0.25">
      <c r="A8" s="15">
        <v>1</v>
      </c>
      <c r="B8" s="16" t="s">
        <v>39</v>
      </c>
      <c r="C8" s="15" t="s">
        <v>5</v>
      </c>
      <c r="D8" s="17">
        <f>SUM(E8:H8)</f>
        <v>78.093699999999998</v>
      </c>
      <c r="E8" s="18">
        <f>SUM(E9:E11)</f>
        <v>27.3276</v>
      </c>
      <c r="F8" s="18">
        <f>SUM(F9:F11)</f>
        <v>18.918499999999998</v>
      </c>
      <c r="G8" s="18">
        <f>SUM(G9:G11)</f>
        <v>15.9788</v>
      </c>
      <c r="H8" s="18">
        <f>SUM(H9:H11)</f>
        <v>15.8688</v>
      </c>
      <c r="I8" s="16" t="s">
        <v>52</v>
      </c>
    </row>
    <row r="9" spans="1:13" s="2" customFormat="1" ht="78.75" x14ac:dyDescent="0.25">
      <c r="A9" s="19"/>
      <c r="B9" s="20" t="s">
        <v>38</v>
      </c>
      <c r="C9" s="19" t="s">
        <v>5</v>
      </c>
      <c r="D9" s="21">
        <f>SUM(E9:H9)</f>
        <v>56.253699999999995</v>
      </c>
      <c r="E9" s="22">
        <f>(18.45)+(0.557600000000001)</f>
        <v>19.0076</v>
      </c>
      <c r="F9" s="22">
        <f>(13.37)+(0.3485)</f>
        <v>13.718499999999999</v>
      </c>
      <c r="G9" s="22">
        <f>(11.54)+(0.2788)</f>
        <v>11.8188</v>
      </c>
      <c r="H9" s="22">
        <f>(11.43)+(0.2788)</f>
        <v>11.7088</v>
      </c>
      <c r="I9" s="20" t="s">
        <v>47</v>
      </c>
    </row>
    <row r="10" spans="1:13" ht="15.75" x14ac:dyDescent="0.25">
      <c r="A10" s="20"/>
      <c r="B10" s="20" t="s">
        <v>34</v>
      </c>
      <c r="C10" s="19" t="s">
        <v>5</v>
      </c>
      <c r="D10" s="21">
        <f>SUM(E10:H10)</f>
        <v>10.4</v>
      </c>
      <c r="E10" s="22">
        <f>1.6*0.65*4</f>
        <v>4.16</v>
      </c>
      <c r="F10" s="22">
        <f>1.6*0.65*2</f>
        <v>2.08</v>
      </c>
      <c r="G10" s="22">
        <f t="shared" ref="G10:H10" si="0">1.6*0.65*2</f>
        <v>2.08</v>
      </c>
      <c r="H10" s="22">
        <f t="shared" si="0"/>
        <v>2.08</v>
      </c>
      <c r="I10" s="20" t="s">
        <v>45</v>
      </c>
    </row>
    <row r="11" spans="1:13" ht="15.75" x14ac:dyDescent="0.25">
      <c r="A11" s="20"/>
      <c r="B11" s="20" t="s">
        <v>36</v>
      </c>
      <c r="C11" s="19" t="s">
        <v>5</v>
      </c>
      <c r="D11" s="21">
        <f>SUM(E11:H11)</f>
        <v>11.44</v>
      </c>
      <c r="E11" s="22">
        <f>1.6*0.65*4</f>
        <v>4.16</v>
      </c>
      <c r="F11" s="22">
        <f>1.6*0.65*3</f>
        <v>3.12</v>
      </c>
      <c r="G11" s="22">
        <f>1.6*0.65*2</f>
        <v>2.08</v>
      </c>
      <c r="H11" s="22">
        <f>1.6*0.65*2</f>
        <v>2.08</v>
      </c>
      <c r="I11" s="20" t="s">
        <v>46</v>
      </c>
    </row>
    <row r="13" spans="1:13" ht="96" customHeight="1" x14ac:dyDescent="0.25">
      <c r="A13" s="27" t="s">
        <v>50</v>
      </c>
      <c r="B13" s="28"/>
      <c r="C13" s="28"/>
      <c r="D13" s="28"/>
      <c r="E13" s="28"/>
      <c r="F13" s="28"/>
      <c r="G13" s="28"/>
      <c r="H13" s="28"/>
      <c r="I13" s="28"/>
    </row>
  </sheetData>
  <mergeCells count="5">
    <mergeCell ref="A13:I13"/>
    <mergeCell ref="A7:I7"/>
    <mergeCell ref="H1:I1"/>
    <mergeCell ref="A3:I3"/>
    <mergeCell ref="A4:I4"/>
  </mergeCells>
  <pageMargins left="0.7" right="0.7" top="0.75" bottom="0.75" header="0.3" footer="0.3"/>
  <pageSetup paperSize="9" scale="2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opLeftCell="A7" zoomScaleNormal="100" workbookViewId="0">
      <selection activeCell="K61" sqref="K61:N68"/>
    </sheetView>
  </sheetViews>
  <sheetFormatPr defaultRowHeight="15" x14ac:dyDescent="0.25"/>
  <cols>
    <col min="1" max="1" width="34" customWidth="1"/>
    <col min="2" max="3" width="11.85546875" customWidth="1"/>
    <col min="4" max="4" width="13.85546875" customWidth="1"/>
    <col min="5" max="6" width="11.85546875" customWidth="1"/>
    <col min="7" max="7" width="18.140625" bestFit="1" customWidth="1"/>
    <col min="8" max="8" width="13.85546875" bestFit="1" customWidth="1"/>
    <col min="9" max="9" width="18.7109375" bestFit="1" customWidth="1"/>
  </cols>
  <sheetData>
    <row r="1" spans="1:14" x14ac:dyDescent="0.25">
      <c r="A1" t="s">
        <v>6</v>
      </c>
    </row>
    <row r="2" spans="1:14" ht="15.75" thickBot="1" x14ac:dyDescent="0.3">
      <c r="A2" t="s">
        <v>7</v>
      </c>
      <c r="B2" t="s">
        <v>8</v>
      </c>
      <c r="C2" t="s">
        <v>9</v>
      </c>
      <c r="D2" t="s">
        <v>3</v>
      </c>
      <c r="E2" t="s">
        <v>10</v>
      </c>
      <c r="F2" t="s">
        <v>11</v>
      </c>
      <c r="G2" t="s">
        <v>12</v>
      </c>
      <c r="H2" t="s">
        <v>13</v>
      </c>
      <c r="I2" t="s">
        <v>40</v>
      </c>
    </row>
    <row r="3" spans="1:14" ht="17.25" thickBot="1" x14ac:dyDescent="0.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41</v>
      </c>
      <c r="M3" s="6"/>
      <c r="N3" s="6"/>
    </row>
    <row r="4" spans="1:14" ht="17.25" thickBot="1" x14ac:dyDescent="0.3">
      <c r="A4" t="s">
        <v>22</v>
      </c>
      <c r="B4">
        <v>2000</v>
      </c>
      <c r="C4">
        <v>0.6</v>
      </c>
      <c r="D4">
        <v>0.01</v>
      </c>
      <c r="E4">
        <v>20</v>
      </c>
      <c r="F4">
        <v>1</v>
      </c>
      <c r="G4" t="s">
        <v>23</v>
      </c>
      <c r="H4" t="s">
        <v>25</v>
      </c>
      <c r="I4">
        <v>106</v>
      </c>
      <c r="M4" s="7"/>
      <c r="N4" s="7"/>
    </row>
    <row r="5" spans="1:14" ht="17.25" thickBot="1" x14ac:dyDescent="0.3">
      <c r="A5" t="s">
        <v>22</v>
      </c>
      <c r="B5">
        <v>2000</v>
      </c>
      <c r="C5">
        <v>2.2000000000000002</v>
      </c>
      <c r="D5">
        <v>0.04</v>
      </c>
      <c r="E5">
        <v>20</v>
      </c>
      <c r="F5">
        <v>1</v>
      </c>
      <c r="G5" t="s">
        <v>23</v>
      </c>
      <c r="H5" t="s">
        <v>26</v>
      </c>
      <c r="I5">
        <v>106</v>
      </c>
      <c r="M5" s="6"/>
      <c r="N5" s="6"/>
    </row>
    <row r="6" spans="1:14" ht="17.25" thickBot="1" x14ac:dyDescent="0.3">
      <c r="A6" t="s">
        <v>22</v>
      </c>
      <c r="B6">
        <v>2000</v>
      </c>
      <c r="C6">
        <v>2.81</v>
      </c>
      <c r="D6">
        <v>0.06</v>
      </c>
      <c r="E6">
        <v>20</v>
      </c>
      <c r="F6">
        <v>1</v>
      </c>
      <c r="G6" t="s">
        <v>23</v>
      </c>
      <c r="H6" t="s">
        <v>25</v>
      </c>
      <c r="I6">
        <v>106</v>
      </c>
      <c r="M6" s="7"/>
      <c r="N6" s="7"/>
    </row>
    <row r="7" spans="1:14" ht="17.25" thickBot="1" x14ac:dyDescent="0.3">
      <c r="A7" t="s">
        <v>43</v>
      </c>
      <c r="C7">
        <v>6.9700000000000095E-2</v>
      </c>
      <c r="I7">
        <v>106</v>
      </c>
      <c r="M7" s="6"/>
      <c r="N7" s="6"/>
    </row>
    <row r="8" spans="1:14" ht="17.25" thickBot="1" x14ac:dyDescent="0.3">
      <c r="A8" t="s">
        <v>43</v>
      </c>
      <c r="C8">
        <v>6.9700000000000095E-2</v>
      </c>
      <c r="I8">
        <v>106</v>
      </c>
      <c r="M8" s="7"/>
      <c r="N8" s="7"/>
    </row>
    <row r="9" spans="1:14" ht="17.25" thickBot="1" x14ac:dyDescent="0.3">
      <c r="A9" t="s">
        <v>22</v>
      </c>
      <c r="B9">
        <v>2000</v>
      </c>
      <c r="C9">
        <v>0.56999999999999995</v>
      </c>
      <c r="D9">
        <v>0.01</v>
      </c>
      <c r="E9">
        <v>20</v>
      </c>
      <c r="F9">
        <v>1</v>
      </c>
      <c r="G9" t="s">
        <v>23</v>
      </c>
      <c r="H9" t="s">
        <v>25</v>
      </c>
      <c r="I9">
        <v>109</v>
      </c>
      <c r="M9" s="6"/>
      <c r="N9" s="6"/>
    </row>
    <row r="10" spans="1:14" ht="17.25" thickBot="1" x14ac:dyDescent="0.3">
      <c r="A10" t="s">
        <v>22</v>
      </c>
      <c r="B10">
        <v>2000</v>
      </c>
      <c r="C10">
        <v>1.52</v>
      </c>
      <c r="D10">
        <v>0.03</v>
      </c>
      <c r="E10">
        <v>20</v>
      </c>
      <c r="F10">
        <v>1</v>
      </c>
      <c r="G10" t="s">
        <v>23</v>
      </c>
      <c r="H10" t="s">
        <v>26</v>
      </c>
      <c r="I10">
        <v>109</v>
      </c>
      <c r="M10" s="7"/>
      <c r="N10" s="7"/>
    </row>
    <row r="11" spans="1:14" ht="17.25" thickBot="1" x14ac:dyDescent="0.3">
      <c r="A11" t="s">
        <v>22</v>
      </c>
      <c r="B11">
        <v>2000</v>
      </c>
      <c r="C11">
        <v>2.81</v>
      </c>
      <c r="D11">
        <v>0.06</v>
      </c>
      <c r="E11">
        <v>20</v>
      </c>
      <c r="F11">
        <v>1</v>
      </c>
      <c r="G11" t="s">
        <v>23</v>
      </c>
      <c r="H11" t="s">
        <v>25</v>
      </c>
      <c r="I11">
        <v>109</v>
      </c>
      <c r="M11" s="6"/>
      <c r="N11" s="6"/>
    </row>
    <row r="12" spans="1:14" ht="17.25" thickBot="1" x14ac:dyDescent="0.3">
      <c r="A12" t="s">
        <v>44</v>
      </c>
      <c r="C12">
        <v>6.9700000000000095E-2</v>
      </c>
      <c r="I12">
        <v>109</v>
      </c>
      <c r="M12" s="7"/>
      <c r="N12" s="7"/>
    </row>
    <row r="13" spans="1:14" ht="17.25" thickBot="1" x14ac:dyDescent="0.3">
      <c r="A13" t="s">
        <v>44</v>
      </c>
      <c r="C13">
        <v>6.9700000000000095E-2</v>
      </c>
      <c r="I13">
        <v>109</v>
      </c>
      <c r="M13" s="6"/>
      <c r="N13" s="6"/>
    </row>
    <row r="14" spans="1:14" ht="17.25" thickBot="1" x14ac:dyDescent="0.3">
      <c r="A14" t="s">
        <v>22</v>
      </c>
      <c r="B14">
        <v>2000</v>
      </c>
      <c r="C14">
        <v>1.75</v>
      </c>
      <c r="D14">
        <v>0.03</v>
      </c>
      <c r="E14">
        <v>20</v>
      </c>
      <c r="F14">
        <v>1</v>
      </c>
      <c r="G14" t="s">
        <v>23</v>
      </c>
      <c r="H14" t="s">
        <v>24</v>
      </c>
      <c r="I14">
        <v>121</v>
      </c>
      <c r="M14" s="7"/>
      <c r="N14" s="7"/>
    </row>
    <row r="15" spans="1:14" ht="17.25" thickBot="1" x14ac:dyDescent="0.3">
      <c r="A15" t="s">
        <v>44</v>
      </c>
      <c r="C15">
        <v>6.9700000000000095E-2</v>
      </c>
      <c r="I15">
        <v>121</v>
      </c>
      <c r="M15" s="6"/>
      <c r="N15" s="6"/>
    </row>
    <row r="16" spans="1:14" x14ac:dyDescent="0.25">
      <c r="A16" t="s">
        <v>22</v>
      </c>
      <c r="B16">
        <v>2000</v>
      </c>
      <c r="C16">
        <v>2</v>
      </c>
      <c r="D16">
        <v>0.04</v>
      </c>
      <c r="E16">
        <v>20</v>
      </c>
      <c r="F16">
        <v>1</v>
      </c>
      <c r="G16" t="s">
        <v>23</v>
      </c>
      <c r="H16" t="s">
        <v>24</v>
      </c>
      <c r="I16">
        <v>122</v>
      </c>
    </row>
    <row r="17" spans="1:9" x14ac:dyDescent="0.25">
      <c r="A17" t="s">
        <v>43</v>
      </c>
      <c r="C17">
        <v>6.9700000000000095E-2</v>
      </c>
      <c r="I17">
        <v>122</v>
      </c>
    </row>
    <row r="18" spans="1:9" x14ac:dyDescent="0.25">
      <c r="A18" t="s">
        <v>22</v>
      </c>
      <c r="B18">
        <v>2000</v>
      </c>
      <c r="C18">
        <v>1.97</v>
      </c>
      <c r="D18">
        <v>0.04</v>
      </c>
      <c r="E18">
        <v>20</v>
      </c>
      <c r="F18">
        <v>1</v>
      </c>
      <c r="G18" t="s">
        <v>23</v>
      </c>
      <c r="H18" t="s">
        <v>24</v>
      </c>
      <c r="I18">
        <v>138</v>
      </c>
    </row>
    <row r="19" spans="1:9" x14ac:dyDescent="0.25">
      <c r="A19" t="s">
        <v>44</v>
      </c>
      <c r="C19">
        <v>6.9700000000000095E-2</v>
      </c>
      <c r="I19">
        <v>138</v>
      </c>
    </row>
    <row r="20" spans="1:9" x14ac:dyDescent="0.25">
      <c r="A20" t="s">
        <v>22</v>
      </c>
      <c r="B20">
        <v>2000</v>
      </c>
      <c r="C20">
        <v>2.2200000000000002</v>
      </c>
      <c r="D20">
        <v>0.04</v>
      </c>
      <c r="E20">
        <v>20</v>
      </c>
      <c r="F20">
        <v>1</v>
      </c>
      <c r="G20" t="s">
        <v>23</v>
      </c>
      <c r="H20" t="s">
        <v>24</v>
      </c>
      <c r="I20">
        <v>139</v>
      </c>
    </row>
    <row r="21" spans="1:9" x14ac:dyDescent="0.25">
      <c r="A21" t="s">
        <v>43</v>
      </c>
      <c r="C21">
        <v>6.9700000000000095E-2</v>
      </c>
      <c r="I21">
        <v>139</v>
      </c>
    </row>
    <row r="22" spans="1:9" hidden="1" x14ac:dyDescent="0.25">
      <c r="A22" t="s">
        <v>22</v>
      </c>
      <c r="B22">
        <v>2000</v>
      </c>
      <c r="C22" s="4">
        <v>1.99</v>
      </c>
      <c r="D22">
        <v>0.04</v>
      </c>
      <c r="E22">
        <v>20</v>
      </c>
      <c r="F22">
        <v>2</v>
      </c>
      <c r="G22" t="s">
        <v>27</v>
      </c>
      <c r="H22" t="s">
        <v>24</v>
      </c>
      <c r="I22">
        <v>204</v>
      </c>
    </row>
    <row r="23" spans="1:9" hidden="1" x14ac:dyDescent="0.25">
      <c r="A23" t="s">
        <v>44</v>
      </c>
      <c r="C23">
        <v>6.9700000000000095E-2</v>
      </c>
      <c r="I23">
        <v>204</v>
      </c>
    </row>
    <row r="24" spans="1:9" hidden="1" x14ac:dyDescent="0.25">
      <c r="A24" t="s">
        <v>22</v>
      </c>
      <c r="B24">
        <v>2000</v>
      </c>
      <c r="C24" s="5">
        <v>1.1000000000000001</v>
      </c>
      <c r="D24">
        <v>0.02</v>
      </c>
      <c r="E24">
        <v>20</v>
      </c>
      <c r="F24">
        <v>2</v>
      </c>
      <c r="G24" t="s">
        <v>27</v>
      </c>
      <c r="H24" t="s">
        <v>25</v>
      </c>
      <c r="I24">
        <v>219</v>
      </c>
    </row>
    <row r="25" spans="1:9" hidden="1" x14ac:dyDescent="0.25">
      <c r="A25" t="s">
        <v>22</v>
      </c>
      <c r="B25">
        <v>2000</v>
      </c>
      <c r="C25" s="4">
        <v>1.58</v>
      </c>
      <c r="D25">
        <v>0.03</v>
      </c>
      <c r="E25">
        <v>20</v>
      </c>
      <c r="F25">
        <v>2</v>
      </c>
      <c r="G25" t="s">
        <v>27</v>
      </c>
      <c r="H25" t="s">
        <v>26</v>
      </c>
      <c r="I25">
        <v>219</v>
      </c>
    </row>
    <row r="26" spans="1:9" hidden="1" x14ac:dyDescent="0.25">
      <c r="A26" t="s">
        <v>22</v>
      </c>
      <c r="B26">
        <v>2000</v>
      </c>
      <c r="C26" s="4">
        <v>2.8</v>
      </c>
      <c r="D26">
        <v>0.06</v>
      </c>
      <c r="E26">
        <v>20</v>
      </c>
      <c r="F26">
        <v>2</v>
      </c>
      <c r="G26" t="s">
        <v>27</v>
      </c>
      <c r="H26" t="s">
        <v>25</v>
      </c>
      <c r="I26">
        <v>219</v>
      </c>
    </row>
    <row r="27" spans="1:9" hidden="1" x14ac:dyDescent="0.25">
      <c r="A27" t="s">
        <v>44</v>
      </c>
      <c r="C27">
        <v>6.9700000000000095E-2</v>
      </c>
      <c r="I27">
        <v>219</v>
      </c>
    </row>
    <row r="28" spans="1:9" hidden="1" x14ac:dyDescent="0.25">
      <c r="A28" t="s">
        <v>44</v>
      </c>
      <c r="C28">
        <v>6.9700000000000095E-2</v>
      </c>
      <c r="I28">
        <v>219</v>
      </c>
    </row>
    <row r="29" spans="1:9" hidden="1" x14ac:dyDescent="0.25">
      <c r="A29" t="s">
        <v>22</v>
      </c>
      <c r="B29">
        <v>2000</v>
      </c>
      <c r="C29" s="4">
        <v>0.6</v>
      </c>
      <c r="D29">
        <v>0.01</v>
      </c>
      <c r="E29">
        <v>20</v>
      </c>
      <c r="F29">
        <v>2</v>
      </c>
      <c r="G29" t="s">
        <v>27</v>
      </c>
      <c r="H29" t="s">
        <v>25</v>
      </c>
      <c r="I29">
        <v>221</v>
      </c>
    </row>
    <row r="30" spans="1:9" hidden="1" x14ac:dyDescent="0.25">
      <c r="A30" t="s">
        <v>22</v>
      </c>
      <c r="B30">
        <v>2000</v>
      </c>
      <c r="C30" s="4">
        <v>0.79</v>
      </c>
      <c r="D30">
        <v>0.02</v>
      </c>
      <c r="E30">
        <v>20</v>
      </c>
      <c r="F30">
        <v>2</v>
      </c>
      <c r="G30" t="s">
        <v>27</v>
      </c>
      <c r="H30" t="s">
        <v>25</v>
      </c>
      <c r="I30">
        <v>221</v>
      </c>
    </row>
    <row r="31" spans="1:9" hidden="1" x14ac:dyDescent="0.25">
      <c r="A31" t="s">
        <v>22</v>
      </c>
      <c r="B31">
        <v>2000</v>
      </c>
      <c r="C31" s="4">
        <v>1.71</v>
      </c>
      <c r="D31">
        <v>0.03</v>
      </c>
      <c r="E31">
        <v>20</v>
      </c>
      <c r="F31">
        <v>2</v>
      </c>
      <c r="G31" t="s">
        <v>27</v>
      </c>
      <c r="H31" t="s">
        <v>26</v>
      </c>
      <c r="I31">
        <v>221</v>
      </c>
    </row>
    <row r="32" spans="1:9" hidden="1" x14ac:dyDescent="0.25">
      <c r="A32" t="s">
        <v>22</v>
      </c>
      <c r="B32">
        <v>2000</v>
      </c>
      <c r="C32" s="4">
        <v>2.8</v>
      </c>
      <c r="D32">
        <v>0.06</v>
      </c>
      <c r="E32">
        <v>20</v>
      </c>
      <c r="F32">
        <v>2</v>
      </c>
      <c r="G32" t="s">
        <v>27</v>
      </c>
      <c r="H32" t="s">
        <v>25</v>
      </c>
      <c r="I32">
        <v>221</v>
      </c>
    </row>
    <row r="33" spans="1:9" hidden="1" x14ac:dyDescent="0.25">
      <c r="A33" t="s">
        <v>43</v>
      </c>
      <c r="C33">
        <v>6.9700000000000095E-2</v>
      </c>
      <c r="I33">
        <v>221</v>
      </c>
    </row>
    <row r="34" spans="1:9" hidden="1" x14ac:dyDescent="0.25">
      <c r="A34" t="s">
        <v>43</v>
      </c>
      <c r="C34">
        <v>6.9700000000000095E-2</v>
      </c>
      <c r="I34">
        <v>221</v>
      </c>
    </row>
    <row r="35" spans="1:9" hidden="1" x14ac:dyDescent="0.25">
      <c r="A35" t="s">
        <v>22</v>
      </c>
      <c r="B35">
        <v>2000</v>
      </c>
      <c r="C35">
        <v>1.58</v>
      </c>
      <c r="D35">
        <v>0.03</v>
      </c>
      <c r="E35">
        <v>20</v>
      </c>
      <c r="F35">
        <v>3</v>
      </c>
      <c r="G35" t="s">
        <v>28</v>
      </c>
      <c r="H35" t="s">
        <v>26</v>
      </c>
      <c r="I35">
        <v>319</v>
      </c>
    </row>
    <row r="36" spans="1:9" hidden="1" x14ac:dyDescent="0.25">
      <c r="A36" t="s">
        <v>22</v>
      </c>
      <c r="B36">
        <v>2000</v>
      </c>
      <c r="C36">
        <v>2.8</v>
      </c>
      <c r="D36">
        <v>0.06</v>
      </c>
      <c r="E36">
        <v>20</v>
      </c>
      <c r="F36">
        <v>3</v>
      </c>
      <c r="G36" t="s">
        <v>28</v>
      </c>
      <c r="H36" t="s">
        <v>25</v>
      </c>
      <c r="I36">
        <v>319</v>
      </c>
    </row>
    <row r="37" spans="1:9" hidden="1" x14ac:dyDescent="0.25">
      <c r="A37" t="s">
        <v>22</v>
      </c>
      <c r="B37">
        <v>2000</v>
      </c>
      <c r="C37">
        <v>1.0900000000000001</v>
      </c>
      <c r="D37">
        <v>0.02</v>
      </c>
      <c r="E37">
        <v>20</v>
      </c>
      <c r="F37">
        <v>3</v>
      </c>
      <c r="G37" t="s">
        <v>28</v>
      </c>
      <c r="H37" t="s">
        <v>25</v>
      </c>
      <c r="I37">
        <v>319</v>
      </c>
    </row>
    <row r="38" spans="1:9" hidden="1" x14ac:dyDescent="0.25">
      <c r="A38" t="s">
        <v>44</v>
      </c>
      <c r="C38">
        <v>6.9700000000000095E-2</v>
      </c>
      <c r="I38">
        <v>319</v>
      </c>
    </row>
    <row r="39" spans="1:9" hidden="1" x14ac:dyDescent="0.25">
      <c r="A39" t="s">
        <v>44</v>
      </c>
      <c r="C39">
        <v>6.9700000000000095E-2</v>
      </c>
      <c r="I39">
        <v>319</v>
      </c>
    </row>
    <row r="40" spans="1:9" hidden="1" x14ac:dyDescent="0.25">
      <c r="A40" t="s">
        <v>22</v>
      </c>
      <c r="B40">
        <v>2000</v>
      </c>
      <c r="C40">
        <v>0.72</v>
      </c>
      <c r="D40">
        <v>0.01</v>
      </c>
      <c r="E40">
        <v>20</v>
      </c>
      <c r="F40">
        <v>3</v>
      </c>
      <c r="G40" t="s">
        <v>28</v>
      </c>
      <c r="H40" t="s">
        <v>25</v>
      </c>
      <c r="I40">
        <v>321</v>
      </c>
    </row>
    <row r="41" spans="1:9" hidden="1" x14ac:dyDescent="0.25">
      <c r="A41" t="s">
        <v>22</v>
      </c>
      <c r="B41">
        <v>2000</v>
      </c>
      <c r="C41">
        <v>1.69</v>
      </c>
      <c r="D41">
        <v>0.03</v>
      </c>
      <c r="E41">
        <v>20</v>
      </c>
      <c r="F41">
        <v>3</v>
      </c>
      <c r="G41" t="s">
        <v>28</v>
      </c>
      <c r="H41" t="s">
        <v>26</v>
      </c>
      <c r="I41">
        <v>321</v>
      </c>
    </row>
    <row r="42" spans="1:9" hidden="1" x14ac:dyDescent="0.25">
      <c r="A42" t="s">
        <v>22</v>
      </c>
      <c r="B42">
        <v>2000</v>
      </c>
      <c r="C42">
        <v>2.8</v>
      </c>
      <c r="D42">
        <v>0.06</v>
      </c>
      <c r="E42">
        <v>20</v>
      </c>
      <c r="F42">
        <v>3</v>
      </c>
      <c r="G42" t="s">
        <v>28</v>
      </c>
      <c r="H42" t="s">
        <v>25</v>
      </c>
      <c r="I42">
        <v>321</v>
      </c>
    </row>
    <row r="43" spans="1:9" hidden="1" x14ac:dyDescent="0.25">
      <c r="A43" t="s">
        <v>22</v>
      </c>
      <c r="B43">
        <v>2000</v>
      </c>
      <c r="C43">
        <v>0.86</v>
      </c>
      <c r="D43">
        <v>0.02</v>
      </c>
      <c r="E43">
        <v>20</v>
      </c>
      <c r="F43">
        <v>3</v>
      </c>
      <c r="G43" t="s">
        <v>28</v>
      </c>
      <c r="H43" t="s">
        <v>25</v>
      </c>
      <c r="I43">
        <v>321</v>
      </c>
    </row>
    <row r="44" spans="1:9" hidden="1" x14ac:dyDescent="0.25">
      <c r="A44" t="s">
        <v>43</v>
      </c>
      <c r="C44">
        <v>6.9700000000000095E-2</v>
      </c>
      <c r="I44">
        <v>321</v>
      </c>
    </row>
    <row r="45" spans="1:9" hidden="1" x14ac:dyDescent="0.25">
      <c r="A45" t="s">
        <v>43</v>
      </c>
      <c r="C45">
        <v>6.9700000000000095E-2</v>
      </c>
      <c r="I45">
        <v>321</v>
      </c>
    </row>
    <row r="46" spans="1:9" hidden="1" x14ac:dyDescent="0.25">
      <c r="A46" t="s">
        <v>22</v>
      </c>
      <c r="B46">
        <v>2000</v>
      </c>
      <c r="C46">
        <v>1.58</v>
      </c>
      <c r="D46">
        <v>0.03</v>
      </c>
      <c r="E46">
        <v>20</v>
      </c>
      <c r="F46">
        <v>4</v>
      </c>
      <c r="G46" t="s">
        <v>29</v>
      </c>
      <c r="H46" t="s">
        <v>26</v>
      </c>
      <c r="I46">
        <v>425</v>
      </c>
    </row>
    <row r="47" spans="1:9" hidden="1" x14ac:dyDescent="0.25">
      <c r="A47" t="s">
        <v>22</v>
      </c>
      <c r="B47">
        <v>2000</v>
      </c>
      <c r="C47">
        <v>2.8</v>
      </c>
      <c r="D47">
        <v>0.06</v>
      </c>
      <c r="E47">
        <v>20</v>
      </c>
      <c r="F47">
        <v>4</v>
      </c>
      <c r="G47" t="s">
        <v>29</v>
      </c>
      <c r="H47" t="s">
        <v>25</v>
      </c>
      <c r="I47">
        <v>425</v>
      </c>
    </row>
    <row r="48" spans="1:9" hidden="1" x14ac:dyDescent="0.25">
      <c r="A48" t="s">
        <v>22</v>
      </c>
      <c r="B48">
        <v>2000</v>
      </c>
      <c r="C48">
        <v>1.0900000000000001</v>
      </c>
      <c r="D48">
        <v>0.02</v>
      </c>
      <c r="E48">
        <v>20</v>
      </c>
      <c r="F48">
        <v>4</v>
      </c>
      <c r="G48" t="s">
        <v>29</v>
      </c>
      <c r="H48" t="s">
        <v>25</v>
      </c>
      <c r="I48">
        <v>425</v>
      </c>
    </row>
    <row r="49" spans="1:9" hidden="1" x14ac:dyDescent="0.25">
      <c r="A49" t="s">
        <v>44</v>
      </c>
      <c r="C49">
        <v>6.9700000000000095E-2</v>
      </c>
      <c r="I49">
        <v>425</v>
      </c>
    </row>
    <row r="50" spans="1:9" hidden="1" x14ac:dyDescent="0.25">
      <c r="A50" t="s">
        <v>44</v>
      </c>
      <c r="C50">
        <v>6.9700000000000095E-2</v>
      </c>
      <c r="I50">
        <v>425</v>
      </c>
    </row>
    <row r="51" spans="1:9" hidden="1" x14ac:dyDescent="0.25">
      <c r="A51" t="s">
        <v>22</v>
      </c>
      <c r="B51">
        <v>2000</v>
      </c>
      <c r="C51">
        <v>1.8</v>
      </c>
      <c r="D51">
        <v>0.03</v>
      </c>
      <c r="E51">
        <v>20</v>
      </c>
      <c r="F51">
        <v>4</v>
      </c>
      <c r="G51" t="s">
        <v>29</v>
      </c>
      <c r="H51" t="s">
        <v>26</v>
      </c>
      <c r="I51">
        <v>426</v>
      </c>
    </row>
    <row r="52" spans="1:9" hidden="1" x14ac:dyDescent="0.25">
      <c r="A52" t="s">
        <v>22</v>
      </c>
      <c r="B52">
        <v>2000</v>
      </c>
      <c r="C52">
        <v>0.6</v>
      </c>
      <c r="D52">
        <v>0.01</v>
      </c>
      <c r="E52">
        <v>20</v>
      </c>
      <c r="F52">
        <v>4</v>
      </c>
      <c r="G52" t="s">
        <v>29</v>
      </c>
      <c r="H52" t="s">
        <v>25</v>
      </c>
      <c r="I52">
        <v>426</v>
      </c>
    </row>
    <row r="53" spans="1:9" hidden="1" x14ac:dyDescent="0.25">
      <c r="A53" t="s">
        <v>22</v>
      </c>
      <c r="B53">
        <v>2000</v>
      </c>
      <c r="C53">
        <v>2.76</v>
      </c>
      <c r="D53">
        <v>0.06</v>
      </c>
      <c r="E53">
        <v>20</v>
      </c>
      <c r="F53">
        <v>4</v>
      </c>
      <c r="G53" t="s">
        <v>29</v>
      </c>
      <c r="H53" t="s">
        <v>25</v>
      </c>
      <c r="I53">
        <v>426</v>
      </c>
    </row>
    <row r="54" spans="1:9" hidden="1" x14ac:dyDescent="0.25">
      <c r="A54" t="s">
        <v>22</v>
      </c>
      <c r="B54">
        <v>2000</v>
      </c>
      <c r="C54">
        <v>0.8</v>
      </c>
      <c r="D54">
        <v>0.02</v>
      </c>
      <c r="E54">
        <v>20</v>
      </c>
      <c r="F54">
        <v>4</v>
      </c>
      <c r="G54" t="s">
        <v>29</v>
      </c>
      <c r="H54" t="s">
        <v>25</v>
      </c>
      <c r="I54">
        <v>426</v>
      </c>
    </row>
    <row r="55" spans="1:9" hidden="1" x14ac:dyDescent="0.25">
      <c r="A55" t="s">
        <v>43</v>
      </c>
      <c r="C55">
        <v>6.9700000000000095E-2</v>
      </c>
      <c r="I55">
        <v>426</v>
      </c>
    </row>
    <row r="56" spans="1:9" hidden="1" x14ac:dyDescent="0.25">
      <c r="A56" t="s">
        <v>43</v>
      </c>
      <c r="C56">
        <v>6.9700000000000095E-2</v>
      </c>
      <c r="I56">
        <v>426</v>
      </c>
    </row>
    <row r="57" spans="1:9" x14ac:dyDescent="0.25">
      <c r="A57" t="s">
        <v>30</v>
      </c>
      <c r="C57">
        <f>SUM(C4:C56)</f>
        <v>56.253699999999967</v>
      </c>
      <c r="D57">
        <v>1.0900000000000001</v>
      </c>
    </row>
    <row r="59" spans="1:9" x14ac:dyDescent="0.25">
      <c r="C59">
        <f>C57+'Расчет двери'!E18+'Расчет двери'!M19</f>
        <v>79.557399999999959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opLeftCell="A22" workbookViewId="0">
      <selection activeCell="B52" sqref="B52"/>
    </sheetView>
  </sheetViews>
  <sheetFormatPr defaultRowHeight="15" x14ac:dyDescent="0.25"/>
  <cols>
    <col min="1" max="1" width="26.42578125" bestFit="1" customWidth="1"/>
    <col min="2" max="2" width="11.140625" bestFit="1" customWidth="1"/>
    <col min="3" max="3" width="21.140625" bestFit="1" customWidth="1"/>
    <col min="4" max="4" width="22.28515625" bestFit="1" customWidth="1"/>
    <col min="5" max="5" width="9.28515625" bestFit="1" customWidth="1"/>
    <col min="9" max="9" width="27.5703125" bestFit="1" customWidth="1"/>
    <col min="10" max="10" width="11.140625" bestFit="1" customWidth="1"/>
    <col min="11" max="11" width="21.140625" bestFit="1" customWidth="1"/>
    <col min="12" max="12" width="22.28515625" bestFit="1" customWidth="1"/>
  </cols>
  <sheetData>
    <row r="1" spans="1:14" x14ac:dyDescent="0.25">
      <c r="A1" t="s">
        <v>31</v>
      </c>
      <c r="I1" t="s">
        <v>31</v>
      </c>
    </row>
    <row r="2" spans="1:14" x14ac:dyDescent="0.25">
      <c r="A2" t="s">
        <v>7</v>
      </c>
      <c r="B2" t="s">
        <v>11</v>
      </c>
      <c r="C2" t="s">
        <v>32</v>
      </c>
      <c r="D2" t="s">
        <v>33</v>
      </c>
      <c r="E2" t="s">
        <v>9</v>
      </c>
      <c r="F2" t="s">
        <v>42</v>
      </c>
      <c r="I2" t="s">
        <v>7</v>
      </c>
      <c r="J2" t="s">
        <v>11</v>
      </c>
      <c r="K2" t="s">
        <v>32</v>
      </c>
      <c r="L2" t="s">
        <v>33</v>
      </c>
      <c r="M2" t="s">
        <v>9</v>
      </c>
      <c r="N2" t="s">
        <v>42</v>
      </c>
    </row>
    <row r="4" spans="1:14" x14ac:dyDescent="0.25">
      <c r="A4">
        <v>1</v>
      </c>
      <c r="I4">
        <v>1</v>
      </c>
    </row>
    <row r="5" spans="1:14" x14ac:dyDescent="0.25">
      <c r="A5" t="s">
        <v>34</v>
      </c>
      <c r="B5">
        <v>1</v>
      </c>
      <c r="C5">
        <v>1.62</v>
      </c>
      <c r="D5">
        <f>0.645+0.02+0.02</f>
        <v>0.68500000000000005</v>
      </c>
      <c r="E5">
        <f>C5*D5</f>
        <v>1.1097000000000001</v>
      </c>
      <c r="F5">
        <v>106</v>
      </c>
      <c r="I5" t="s">
        <v>36</v>
      </c>
      <c r="J5">
        <v>1</v>
      </c>
      <c r="K5">
        <v>1.62</v>
      </c>
      <c r="L5">
        <f t="shared" ref="L5:L18" si="0">0.645+0.02+0.02</f>
        <v>0.68500000000000005</v>
      </c>
      <c r="M5">
        <f>K5*L5</f>
        <v>1.1097000000000001</v>
      </c>
      <c r="N5">
        <v>109</v>
      </c>
    </row>
    <row r="6" spans="1:14" x14ac:dyDescent="0.25">
      <c r="A6" t="s">
        <v>34</v>
      </c>
      <c r="B6">
        <v>1</v>
      </c>
      <c r="C6">
        <v>1.62</v>
      </c>
      <c r="D6">
        <f t="shared" ref="D6:D17" si="1">0.645+0.02+0.02</f>
        <v>0.68500000000000005</v>
      </c>
      <c r="E6">
        <f t="shared" ref="E6:E17" si="2">C6*D6</f>
        <v>1.1097000000000001</v>
      </c>
      <c r="F6">
        <v>106</v>
      </c>
      <c r="I6" t="s">
        <v>36</v>
      </c>
      <c r="J6">
        <v>1</v>
      </c>
      <c r="K6">
        <v>1.62</v>
      </c>
      <c r="L6">
        <f t="shared" si="0"/>
        <v>0.68500000000000005</v>
      </c>
      <c r="M6">
        <f>K6*L6</f>
        <v>1.1097000000000001</v>
      </c>
      <c r="N6">
        <v>109</v>
      </c>
    </row>
    <row r="7" spans="1:14" x14ac:dyDescent="0.25">
      <c r="A7" t="s">
        <v>34</v>
      </c>
      <c r="B7">
        <v>1</v>
      </c>
      <c r="C7">
        <v>1.62</v>
      </c>
      <c r="D7">
        <f t="shared" si="1"/>
        <v>0.68500000000000005</v>
      </c>
      <c r="E7">
        <f t="shared" si="2"/>
        <v>1.1097000000000001</v>
      </c>
      <c r="F7">
        <v>122</v>
      </c>
      <c r="I7" t="s">
        <v>36</v>
      </c>
      <c r="J7">
        <v>1</v>
      </c>
      <c r="K7">
        <v>1.62</v>
      </c>
      <c r="L7">
        <f t="shared" si="0"/>
        <v>0.68500000000000005</v>
      </c>
      <c r="M7">
        <f>K7*L7</f>
        <v>1.1097000000000001</v>
      </c>
      <c r="N7">
        <v>121</v>
      </c>
    </row>
    <row r="8" spans="1:14" x14ac:dyDescent="0.25">
      <c r="A8" t="s">
        <v>34</v>
      </c>
      <c r="B8">
        <v>1</v>
      </c>
      <c r="C8">
        <v>1.62</v>
      </c>
      <c r="D8">
        <f t="shared" si="1"/>
        <v>0.68500000000000005</v>
      </c>
      <c r="E8">
        <f t="shared" si="2"/>
        <v>1.1097000000000001</v>
      </c>
      <c r="F8">
        <v>139</v>
      </c>
      <c r="I8" t="s">
        <v>36</v>
      </c>
      <c r="J8">
        <v>1</v>
      </c>
      <c r="K8">
        <v>1.62</v>
      </c>
      <c r="L8">
        <f t="shared" si="0"/>
        <v>0.68500000000000005</v>
      </c>
      <c r="M8">
        <f>K8*L8</f>
        <v>1.1097000000000001</v>
      </c>
      <c r="N8">
        <v>138</v>
      </c>
    </row>
    <row r="9" spans="1:14" x14ac:dyDescent="0.25">
      <c r="A9">
        <v>2</v>
      </c>
      <c r="I9">
        <v>2</v>
      </c>
    </row>
    <row r="10" spans="1:14" x14ac:dyDescent="0.25">
      <c r="A10" t="s">
        <v>34</v>
      </c>
      <c r="B10">
        <v>2</v>
      </c>
      <c r="C10">
        <v>1.62</v>
      </c>
      <c r="D10">
        <f t="shared" si="1"/>
        <v>0.68500000000000005</v>
      </c>
      <c r="E10">
        <f t="shared" si="2"/>
        <v>1.1097000000000001</v>
      </c>
      <c r="F10">
        <v>221</v>
      </c>
      <c r="I10" t="s">
        <v>36</v>
      </c>
      <c r="J10">
        <v>2</v>
      </c>
      <c r="K10">
        <v>1.62</v>
      </c>
      <c r="L10">
        <f t="shared" si="0"/>
        <v>0.68500000000000005</v>
      </c>
      <c r="M10">
        <f>K10*L10</f>
        <v>1.1097000000000001</v>
      </c>
      <c r="N10">
        <v>204</v>
      </c>
    </row>
    <row r="11" spans="1:14" x14ac:dyDescent="0.25">
      <c r="A11" t="s">
        <v>34</v>
      </c>
      <c r="B11">
        <v>2</v>
      </c>
      <c r="C11">
        <v>1.62</v>
      </c>
      <c r="D11">
        <f t="shared" si="1"/>
        <v>0.68500000000000005</v>
      </c>
      <c r="E11">
        <f t="shared" si="2"/>
        <v>1.1097000000000001</v>
      </c>
      <c r="F11">
        <v>221</v>
      </c>
      <c r="I11" t="s">
        <v>36</v>
      </c>
      <c r="J11">
        <v>2</v>
      </c>
      <c r="K11">
        <v>1.62</v>
      </c>
      <c r="L11">
        <f t="shared" si="0"/>
        <v>0.68500000000000005</v>
      </c>
      <c r="M11">
        <f>K11*L11</f>
        <v>1.1097000000000001</v>
      </c>
      <c r="N11">
        <v>219</v>
      </c>
    </row>
    <row r="12" spans="1:14" x14ac:dyDescent="0.25">
      <c r="A12">
        <v>3</v>
      </c>
      <c r="I12" t="s">
        <v>36</v>
      </c>
      <c r="J12">
        <v>2</v>
      </c>
      <c r="K12">
        <v>1.62</v>
      </c>
      <c r="L12">
        <f t="shared" si="0"/>
        <v>0.68500000000000005</v>
      </c>
      <c r="M12">
        <f>K12*L12</f>
        <v>1.1097000000000001</v>
      </c>
      <c r="N12">
        <v>219</v>
      </c>
    </row>
    <row r="13" spans="1:14" x14ac:dyDescent="0.25">
      <c r="A13" t="s">
        <v>34</v>
      </c>
      <c r="B13">
        <v>3</v>
      </c>
      <c r="C13">
        <v>1.62</v>
      </c>
      <c r="D13">
        <f t="shared" si="1"/>
        <v>0.68500000000000005</v>
      </c>
      <c r="E13">
        <f t="shared" si="2"/>
        <v>1.1097000000000001</v>
      </c>
      <c r="F13">
        <v>321</v>
      </c>
      <c r="I13">
        <v>3</v>
      </c>
    </row>
    <row r="14" spans="1:14" x14ac:dyDescent="0.25">
      <c r="A14" t="s">
        <v>34</v>
      </c>
      <c r="B14">
        <v>3</v>
      </c>
      <c r="C14">
        <v>1.62</v>
      </c>
      <c r="D14">
        <f t="shared" si="1"/>
        <v>0.68500000000000005</v>
      </c>
      <c r="E14">
        <f t="shared" si="2"/>
        <v>1.1097000000000001</v>
      </c>
      <c r="F14">
        <v>321</v>
      </c>
      <c r="I14" t="s">
        <v>36</v>
      </c>
      <c r="J14">
        <v>3</v>
      </c>
      <c r="K14">
        <v>1.62</v>
      </c>
      <c r="L14">
        <f t="shared" si="0"/>
        <v>0.68500000000000005</v>
      </c>
      <c r="M14">
        <f>K14*L14</f>
        <v>1.1097000000000001</v>
      </c>
      <c r="N14">
        <v>319</v>
      </c>
    </row>
    <row r="15" spans="1:14" x14ac:dyDescent="0.25">
      <c r="A15">
        <v>4</v>
      </c>
      <c r="I15" t="s">
        <v>36</v>
      </c>
      <c r="J15">
        <v>3</v>
      </c>
      <c r="K15">
        <v>1.62</v>
      </c>
      <c r="L15">
        <f t="shared" si="0"/>
        <v>0.68500000000000005</v>
      </c>
      <c r="M15">
        <f>K15*L15</f>
        <v>1.1097000000000001</v>
      </c>
      <c r="N15">
        <v>319</v>
      </c>
    </row>
    <row r="16" spans="1:14" x14ac:dyDescent="0.25">
      <c r="A16" t="s">
        <v>34</v>
      </c>
      <c r="B16">
        <v>4</v>
      </c>
      <c r="C16">
        <v>1.62</v>
      </c>
      <c r="D16">
        <f t="shared" si="1"/>
        <v>0.68500000000000005</v>
      </c>
      <c r="E16">
        <f t="shared" si="2"/>
        <v>1.1097000000000001</v>
      </c>
      <c r="F16">
        <v>426</v>
      </c>
      <c r="I16">
        <v>4</v>
      </c>
    </row>
    <row r="17" spans="1:16" x14ac:dyDescent="0.25">
      <c r="A17" t="s">
        <v>34</v>
      </c>
      <c r="B17">
        <v>4</v>
      </c>
      <c r="C17">
        <v>1.62</v>
      </c>
      <c r="D17">
        <f t="shared" si="1"/>
        <v>0.68500000000000005</v>
      </c>
      <c r="E17">
        <f t="shared" si="2"/>
        <v>1.1097000000000001</v>
      </c>
      <c r="F17">
        <v>426</v>
      </c>
      <c r="I17" t="s">
        <v>36</v>
      </c>
      <c r="J17">
        <v>4</v>
      </c>
      <c r="K17">
        <v>1.62</v>
      </c>
      <c r="L17">
        <f t="shared" si="0"/>
        <v>0.68500000000000005</v>
      </c>
      <c r="M17">
        <f>K17*L17</f>
        <v>1.1097000000000001</v>
      </c>
      <c r="N17">
        <v>425</v>
      </c>
    </row>
    <row r="18" spans="1:16" x14ac:dyDescent="0.25">
      <c r="A18" t="s">
        <v>35</v>
      </c>
      <c r="E18" s="1">
        <f>SUM(E5:E17)</f>
        <v>11.097000000000001</v>
      </c>
      <c r="I18" t="s">
        <v>36</v>
      </c>
      <c r="J18">
        <v>4</v>
      </c>
      <c r="K18">
        <v>1.62</v>
      </c>
      <c r="L18">
        <f t="shared" si="0"/>
        <v>0.68500000000000005</v>
      </c>
      <c r="M18">
        <f>K18*L18</f>
        <v>1.1097000000000001</v>
      </c>
      <c r="N18">
        <v>425</v>
      </c>
    </row>
    <row r="19" spans="1:16" x14ac:dyDescent="0.25">
      <c r="I19" t="s">
        <v>37</v>
      </c>
      <c r="M19" s="1">
        <f>SUM(M5:M18)</f>
        <v>12.206700000000001</v>
      </c>
    </row>
    <row r="21" spans="1:16" x14ac:dyDescent="0.25">
      <c r="A21" t="s">
        <v>7</v>
      </c>
      <c r="B21" t="s">
        <v>11</v>
      </c>
      <c r="C21" t="s">
        <v>32</v>
      </c>
      <c r="D21" t="s">
        <v>33</v>
      </c>
      <c r="E21" t="s">
        <v>9</v>
      </c>
      <c r="F21" t="s">
        <v>42</v>
      </c>
      <c r="I21" t="s">
        <v>7</v>
      </c>
      <c r="J21" t="s">
        <v>11</v>
      </c>
      <c r="K21" t="s">
        <v>32</v>
      </c>
      <c r="L21" t="s">
        <v>33</v>
      </c>
      <c r="M21" t="s">
        <v>9</v>
      </c>
      <c r="N21" t="s">
        <v>42</v>
      </c>
    </row>
    <row r="22" spans="1:16" x14ac:dyDescent="0.25">
      <c r="A22">
        <v>1</v>
      </c>
      <c r="I22">
        <v>1</v>
      </c>
    </row>
    <row r="23" spans="1:16" x14ac:dyDescent="0.25">
      <c r="A23" t="s">
        <v>34</v>
      </c>
      <c r="B23">
        <v>1</v>
      </c>
      <c r="C23">
        <v>1.6</v>
      </c>
      <c r="D23">
        <v>0.65</v>
      </c>
      <c r="E23">
        <f>C23*D23</f>
        <v>1.04</v>
      </c>
      <c r="F23">
        <v>106</v>
      </c>
      <c r="G23">
        <f>E5-E23</f>
        <v>6.9700000000000095E-2</v>
      </c>
      <c r="H23">
        <f>SUM(G23:G26)</f>
        <v>0.27880000000000038</v>
      </c>
      <c r="I23" t="s">
        <v>36</v>
      </c>
      <c r="J23">
        <v>1</v>
      </c>
      <c r="K23">
        <v>1.6</v>
      </c>
      <c r="L23">
        <v>0.65</v>
      </c>
      <c r="M23">
        <f>K23*L23</f>
        <v>1.04</v>
      </c>
      <c r="N23">
        <v>109</v>
      </c>
      <c r="O23">
        <f>M5-M23</f>
        <v>6.9700000000000095E-2</v>
      </c>
      <c r="P23">
        <f>SUM(O23:O26)</f>
        <v>0.27880000000000038</v>
      </c>
    </row>
    <row r="24" spans="1:16" x14ac:dyDescent="0.25">
      <c r="A24" t="s">
        <v>34</v>
      </c>
      <c r="B24">
        <v>1</v>
      </c>
      <c r="C24">
        <v>1.6</v>
      </c>
      <c r="D24">
        <v>0.65</v>
      </c>
      <c r="E24">
        <f t="shared" ref="E24:E26" si="3">C24*D24</f>
        <v>1.04</v>
      </c>
      <c r="F24">
        <v>106</v>
      </c>
      <c r="G24">
        <f t="shared" ref="G24:G35" si="4">E6-E24</f>
        <v>6.9700000000000095E-2</v>
      </c>
      <c r="I24" t="s">
        <v>36</v>
      </c>
      <c r="J24">
        <v>1</v>
      </c>
      <c r="K24">
        <v>1.6</v>
      </c>
      <c r="L24">
        <v>0.65</v>
      </c>
      <c r="M24">
        <f>K24*L24</f>
        <v>1.04</v>
      </c>
      <c r="N24">
        <v>109</v>
      </c>
      <c r="O24">
        <f t="shared" ref="O24:O36" si="5">M6-M24</f>
        <v>6.9700000000000095E-2</v>
      </c>
    </row>
    <row r="25" spans="1:16" x14ac:dyDescent="0.25">
      <c r="A25" t="s">
        <v>34</v>
      </c>
      <c r="B25">
        <v>1</v>
      </c>
      <c r="C25">
        <v>1.6</v>
      </c>
      <c r="D25">
        <v>0.65</v>
      </c>
      <c r="E25">
        <f t="shared" si="3"/>
        <v>1.04</v>
      </c>
      <c r="F25">
        <v>122</v>
      </c>
      <c r="G25">
        <f t="shared" si="4"/>
        <v>6.9700000000000095E-2</v>
      </c>
      <c r="I25" t="s">
        <v>36</v>
      </c>
      <c r="J25">
        <v>1</v>
      </c>
      <c r="K25">
        <v>1.6</v>
      </c>
      <c r="L25">
        <v>0.65</v>
      </c>
      <c r="M25">
        <f>K25*L25</f>
        <v>1.04</v>
      </c>
      <c r="N25">
        <v>121</v>
      </c>
      <c r="O25">
        <f t="shared" si="5"/>
        <v>6.9700000000000095E-2</v>
      </c>
    </row>
    <row r="26" spans="1:16" x14ac:dyDescent="0.25">
      <c r="A26" t="s">
        <v>34</v>
      </c>
      <c r="B26">
        <v>1</v>
      </c>
      <c r="C26">
        <v>1.6</v>
      </c>
      <c r="D26">
        <v>0.65</v>
      </c>
      <c r="E26">
        <f t="shared" si="3"/>
        <v>1.04</v>
      </c>
      <c r="F26">
        <v>139</v>
      </c>
      <c r="G26">
        <f t="shared" si="4"/>
        <v>6.9700000000000095E-2</v>
      </c>
      <c r="I26" t="s">
        <v>36</v>
      </c>
      <c r="J26">
        <v>1</v>
      </c>
      <c r="K26">
        <v>1.6</v>
      </c>
      <c r="L26">
        <v>0.65</v>
      </c>
      <c r="M26">
        <f>K26*L26</f>
        <v>1.04</v>
      </c>
      <c r="N26">
        <v>138</v>
      </c>
      <c r="O26">
        <f t="shared" si="5"/>
        <v>6.9700000000000095E-2</v>
      </c>
    </row>
    <row r="27" spans="1:16" x14ac:dyDescent="0.25">
      <c r="A27">
        <v>2</v>
      </c>
      <c r="D27">
        <v>0.65</v>
      </c>
      <c r="I27">
        <v>2</v>
      </c>
    </row>
    <row r="28" spans="1:16" x14ac:dyDescent="0.25">
      <c r="A28" t="s">
        <v>34</v>
      </c>
      <c r="B28">
        <v>2</v>
      </c>
      <c r="C28">
        <v>1.6</v>
      </c>
      <c r="D28">
        <v>0.65</v>
      </c>
      <c r="E28">
        <f t="shared" ref="E28:E29" si="6">C28*D28</f>
        <v>1.04</v>
      </c>
      <c r="F28">
        <v>221</v>
      </c>
      <c r="G28">
        <f t="shared" si="4"/>
        <v>6.9700000000000095E-2</v>
      </c>
      <c r="H28">
        <f>G28+G29</f>
        <v>0.13940000000000019</v>
      </c>
      <c r="I28" t="s">
        <v>36</v>
      </c>
      <c r="J28">
        <v>2</v>
      </c>
      <c r="K28">
        <v>1.6</v>
      </c>
      <c r="L28">
        <v>0.65</v>
      </c>
      <c r="M28">
        <f>K28*L28</f>
        <v>1.04</v>
      </c>
      <c r="N28">
        <v>204</v>
      </c>
      <c r="O28">
        <f t="shared" si="5"/>
        <v>6.9700000000000095E-2</v>
      </c>
      <c r="P28">
        <f>SUM(O28:O30)</f>
        <v>0.20910000000000029</v>
      </c>
    </row>
    <row r="29" spans="1:16" x14ac:dyDescent="0.25">
      <c r="A29" t="s">
        <v>34</v>
      </c>
      <c r="B29">
        <v>2</v>
      </c>
      <c r="C29">
        <v>1.6</v>
      </c>
      <c r="D29">
        <v>0.65</v>
      </c>
      <c r="E29">
        <f t="shared" si="6"/>
        <v>1.04</v>
      </c>
      <c r="F29">
        <v>221</v>
      </c>
      <c r="G29">
        <f t="shared" si="4"/>
        <v>6.9700000000000095E-2</v>
      </c>
      <c r="I29" t="s">
        <v>36</v>
      </c>
      <c r="J29">
        <v>2</v>
      </c>
      <c r="K29">
        <v>1.6</v>
      </c>
      <c r="L29">
        <v>0.65</v>
      </c>
      <c r="M29">
        <f>K29*L29</f>
        <v>1.04</v>
      </c>
      <c r="N29">
        <v>219</v>
      </c>
      <c r="O29">
        <f t="shared" si="5"/>
        <v>6.9700000000000095E-2</v>
      </c>
    </row>
    <row r="30" spans="1:16" x14ac:dyDescent="0.25">
      <c r="A30">
        <v>3</v>
      </c>
      <c r="D30">
        <v>0.65</v>
      </c>
      <c r="I30" t="s">
        <v>36</v>
      </c>
      <c r="J30">
        <v>2</v>
      </c>
      <c r="K30">
        <v>1.6</v>
      </c>
      <c r="L30">
        <v>0.65</v>
      </c>
      <c r="M30">
        <f>K30*L30</f>
        <v>1.04</v>
      </c>
      <c r="N30">
        <v>219</v>
      </c>
      <c r="O30">
        <f t="shared" si="5"/>
        <v>6.9700000000000095E-2</v>
      </c>
    </row>
    <row r="31" spans="1:16" x14ac:dyDescent="0.25">
      <c r="A31" t="s">
        <v>34</v>
      </c>
      <c r="B31">
        <v>3</v>
      </c>
      <c r="C31">
        <v>1.6</v>
      </c>
      <c r="D31">
        <v>0.65</v>
      </c>
      <c r="E31">
        <f t="shared" ref="E31:E32" si="7">C31*D31</f>
        <v>1.04</v>
      </c>
      <c r="F31">
        <v>321</v>
      </c>
      <c r="G31">
        <f t="shared" si="4"/>
        <v>6.9700000000000095E-2</v>
      </c>
      <c r="H31">
        <f>G31+G32</f>
        <v>0.13940000000000019</v>
      </c>
      <c r="I31">
        <v>3</v>
      </c>
    </row>
    <row r="32" spans="1:16" x14ac:dyDescent="0.25">
      <c r="A32" t="s">
        <v>34</v>
      </c>
      <c r="B32">
        <v>3</v>
      </c>
      <c r="C32">
        <v>1.6</v>
      </c>
      <c r="D32">
        <v>0.65</v>
      </c>
      <c r="E32">
        <f t="shared" si="7"/>
        <v>1.04</v>
      </c>
      <c r="F32">
        <v>321</v>
      </c>
      <c r="G32">
        <f t="shared" si="4"/>
        <v>6.9700000000000095E-2</v>
      </c>
      <c r="I32" t="s">
        <v>36</v>
      </c>
      <c r="J32">
        <v>3</v>
      </c>
      <c r="K32">
        <v>1.6</v>
      </c>
      <c r="L32">
        <v>0.65</v>
      </c>
      <c r="M32">
        <f>K32*L32</f>
        <v>1.04</v>
      </c>
      <c r="N32">
        <v>319</v>
      </c>
      <c r="O32">
        <f t="shared" si="5"/>
        <v>6.9700000000000095E-2</v>
      </c>
      <c r="P32">
        <f>O32+O33</f>
        <v>0.13940000000000019</v>
      </c>
    </row>
    <row r="33" spans="1:16" x14ac:dyDescent="0.25">
      <c r="A33">
        <v>4</v>
      </c>
      <c r="D33">
        <v>0.65</v>
      </c>
      <c r="I33" t="s">
        <v>36</v>
      </c>
      <c r="J33">
        <v>3</v>
      </c>
      <c r="K33">
        <v>1.6</v>
      </c>
      <c r="L33">
        <v>0.65</v>
      </c>
      <c r="M33">
        <f>K33*L33</f>
        <v>1.04</v>
      </c>
      <c r="N33">
        <v>319</v>
      </c>
      <c r="O33">
        <f t="shared" si="5"/>
        <v>6.9700000000000095E-2</v>
      </c>
    </row>
    <row r="34" spans="1:16" x14ac:dyDescent="0.25">
      <c r="A34" t="s">
        <v>34</v>
      </c>
      <c r="B34">
        <v>4</v>
      </c>
      <c r="C34">
        <v>1.6</v>
      </c>
      <c r="D34">
        <v>0.65</v>
      </c>
      <c r="E34">
        <f t="shared" ref="E34:E35" si="8">C34*D34</f>
        <v>1.04</v>
      </c>
      <c r="F34">
        <v>426</v>
      </c>
      <c r="G34">
        <f t="shared" si="4"/>
        <v>6.9700000000000095E-2</v>
      </c>
      <c r="H34">
        <f>G34+G35</f>
        <v>0.13940000000000019</v>
      </c>
      <c r="I34">
        <v>4</v>
      </c>
    </row>
    <row r="35" spans="1:16" x14ac:dyDescent="0.25">
      <c r="A35" t="s">
        <v>34</v>
      </c>
      <c r="B35">
        <v>4</v>
      </c>
      <c r="C35">
        <v>1.6</v>
      </c>
      <c r="D35">
        <v>0.65</v>
      </c>
      <c r="E35">
        <f t="shared" si="8"/>
        <v>1.04</v>
      </c>
      <c r="F35">
        <v>426</v>
      </c>
      <c r="G35">
        <f t="shared" si="4"/>
        <v>6.9700000000000095E-2</v>
      </c>
      <c r="I35" t="s">
        <v>36</v>
      </c>
      <c r="J35">
        <v>4</v>
      </c>
      <c r="K35">
        <v>1.6</v>
      </c>
      <c r="L35">
        <v>0.65</v>
      </c>
      <c r="M35">
        <f>K35*L35</f>
        <v>1.04</v>
      </c>
      <c r="N35">
        <v>425</v>
      </c>
      <c r="O35">
        <f t="shared" si="5"/>
        <v>6.9700000000000095E-2</v>
      </c>
      <c r="P35">
        <f>O35+O36</f>
        <v>0.13940000000000019</v>
      </c>
    </row>
    <row r="36" spans="1:16" x14ac:dyDescent="0.25">
      <c r="A36" t="s">
        <v>35</v>
      </c>
      <c r="E36" s="1">
        <f>SUM(E23:E35)</f>
        <v>10.399999999999999</v>
      </c>
      <c r="I36" t="s">
        <v>36</v>
      </c>
      <c r="J36">
        <v>4</v>
      </c>
      <c r="K36">
        <v>1.6</v>
      </c>
      <c r="L36">
        <v>0.65</v>
      </c>
      <c r="M36">
        <f>K36*L36</f>
        <v>1.04</v>
      </c>
      <c r="N36">
        <v>425</v>
      </c>
      <c r="O36">
        <f t="shared" si="5"/>
        <v>6.9700000000000095E-2</v>
      </c>
    </row>
    <row r="37" spans="1:16" x14ac:dyDescent="0.25">
      <c r="I37" t="s">
        <v>37</v>
      </c>
      <c r="M37" s="1">
        <f>SUM(M23:M36)</f>
        <v>11.439999999999998</v>
      </c>
    </row>
    <row r="41" spans="1:16" x14ac:dyDescent="0.25">
      <c r="F41">
        <v>0.27880000000000038</v>
      </c>
      <c r="G41">
        <v>0.27880000000000038</v>
      </c>
      <c r="H41">
        <f>F41+G41</f>
        <v>0.55760000000000076</v>
      </c>
      <c r="J41">
        <f>0.557600000000001</f>
        <v>0.55760000000000098</v>
      </c>
      <c r="K41">
        <f>0.3485</f>
        <v>0.34849999999999998</v>
      </c>
      <c r="L41">
        <f>0.2788</f>
        <v>0.27879999999999999</v>
      </c>
      <c r="M41">
        <f>0.2788</f>
        <v>0.27879999999999999</v>
      </c>
    </row>
    <row r="46" spans="1:16" x14ac:dyDescent="0.25">
      <c r="F46">
        <v>0.13940000000000019</v>
      </c>
      <c r="G46">
        <v>0.20910000000000029</v>
      </c>
      <c r="H46">
        <f>F46+G46</f>
        <v>0.34850000000000048</v>
      </c>
    </row>
    <row r="49" spans="6:8" x14ac:dyDescent="0.25">
      <c r="F49">
        <v>0.13940000000000019</v>
      </c>
      <c r="G49">
        <v>0.13940000000000019</v>
      </c>
      <c r="H49">
        <f>F49+G49</f>
        <v>0.27880000000000038</v>
      </c>
    </row>
    <row r="52" spans="6:8" x14ac:dyDescent="0.25">
      <c r="F52">
        <v>0.13940000000000019</v>
      </c>
      <c r="G52">
        <v>0.13940000000000019</v>
      </c>
      <c r="H52">
        <f>F52+G52</f>
        <v>0.27880000000000038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ВОР</vt:lpstr>
      <vt:lpstr>Расчет перегородок</vt:lpstr>
      <vt:lpstr>Расчет двери</vt:lpstr>
      <vt:lpstr>'Расчет двери'!Спецификация_дверей_Л</vt:lpstr>
      <vt:lpstr>'Расчет двери'!Спецификация_дверей_Пр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2026-09-16T02:44:01Z</dcterms:modified>
</cp:coreProperties>
</file>