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Отделы и управления\Производственно-технический отдел\_НОВОСИБИРСК\Сотникова\Огнезащита\"/>
    </mc:Choice>
  </mc:AlternateContent>
  <xr:revisionPtr revIDLastSave="0" documentId="13_ncr:1_{919E67CB-1A80-495F-9C14-CE45BAC5E7E3}" xr6:coauthVersionLast="47" xr6:coauthVersionMax="47" xr10:uidLastSave="{00000000-0000-0000-0000-000000000000}"/>
  <bookViews>
    <workbookView xWindow="0" yWindow="0" windowWidth="27675" windowHeight="15480" xr2:uid="{00000000-000D-0000-FFFF-FFFF00000000}"/>
  </bookViews>
  <sheets>
    <sheet name="МЭ" sheetId="2" r:id="rId1"/>
    <sheet name="Балки подсчет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2" l="1"/>
  <c r="E19" i="2" s="1"/>
  <c r="C18" i="2"/>
  <c r="E18" i="2" s="1"/>
  <c r="C17" i="2"/>
  <c r="E17" i="2" s="1"/>
  <c r="C33" i="2"/>
  <c r="E33" i="2" s="1"/>
  <c r="C32" i="2"/>
  <c r="E32" i="2" s="1"/>
  <c r="C31" i="2"/>
  <c r="E31" i="2" s="1"/>
  <c r="C30" i="2"/>
  <c r="E30" i="2" s="1"/>
  <c r="C29" i="2"/>
  <c r="E29" i="2" s="1"/>
  <c r="C28" i="2"/>
  <c r="E28" i="2" s="1"/>
  <c r="C27" i="2"/>
  <c r="E27" i="2" s="1"/>
  <c r="C26" i="2"/>
  <c r="E26" i="2" s="1"/>
  <c r="C25" i="2"/>
  <c r="E25" i="2" s="1"/>
  <c r="C24" i="2"/>
  <c r="E24" i="2" s="1"/>
  <c r="C23" i="2"/>
  <c r="E23" i="2" s="1"/>
  <c r="C22" i="2"/>
  <c r="E22" i="2" s="1"/>
  <c r="C21" i="2"/>
  <c r="E21" i="2" s="1"/>
  <c r="C20" i="2"/>
  <c r="E20" i="2" s="1"/>
  <c r="C16" i="2"/>
  <c r="E16" i="2" s="1"/>
  <c r="C15" i="2"/>
  <c r="E15" i="2" s="1"/>
  <c r="C14" i="2"/>
  <c r="E14" i="2" s="1"/>
  <c r="C13" i="2"/>
  <c r="E13" i="2" s="1"/>
  <c r="C12" i="2"/>
  <c r="E12" i="2" s="1"/>
  <c r="E10" i="2"/>
  <c r="E9" i="2"/>
  <c r="E8" i="2"/>
  <c r="E7" i="2"/>
  <c r="E6" i="2"/>
  <c r="E5" i="2"/>
  <c r="C4" i="2"/>
  <c r="E4" i="2" s="1"/>
  <c r="E28" i="1"/>
  <c r="F28" i="1" s="1"/>
  <c r="F25" i="1"/>
  <c r="F46" i="1"/>
  <c r="E47" i="1"/>
  <c r="F47" i="1" s="1"/>
  <c r="F40" i="1"/>
  <c r="E42" i="1"/>
  <c r="F42" i="1" s="1"/>
  <c r="E41" i="1"/>
  <c r="F41" i="1" s="1"/>
  <c r="E36" i="1"/>
  <c r="F36" i="1"/>
  <c r="F34" i="1"/>
  <c r="E35" i="1"/>
  <c r="F35" i="1" s="1"/>
  <c r="E30" i="1"/>
  <c r="F30" i="1" s="1"/>
  <c r="E29" i="1"/>
  <c r="F29" i="1" s="1"/>
  <c r="E27" i="1"/>
  <c r="F27" i="1" s="1"/>
  <c r="E26" i="1"/>
  <c r="F26" i="1" s="1"/>
  <c r="E19" i="1"/>
  <c r="F19" i="1" s="1"/>
  <c r="E18" i="1"/>
  <c r="F18" i="1" s="1"/>
  <c r="F9" i="1"/>
  <c r="F16" i="1"/>
  <c r="F22" i="1" s="1"/>
  <c r="E21" i="1"/>
  <c r="F21" i="1" s="1"/>
  <c r="E20" i="1"/>
  <c r="F20" i="1" s="1"/>
  <c r="E17" i="1"/>
  <c r="F17" i="1" s="1"/>
  <c r="F3" i="1"/>
  <c r="F2" i="1"/>
  <c r="E12" i="1"/>
  <c r="F12" i="1" s="1"/>
  <c r="E11" i="1"/>
  <c r="F11" i="1" s="1"/>
  <c r="E10" i="1"/>
  <c r="F10" i="1" s="1"/>
  <c r="E5" i="1"/>
  <c r="F5" i="1" s="1"/>
  <c r="E4" i="1"/>
  <c r="F4" i="1" s="1"/>
  <c r="E3" i="1"/>
  <c r="F12" i="2" l="1"/>
  <c r="F4" i="2"/>
  <c r="F48" i="1"/>
  <c r="H48" i="1" s="1"/>
  <c r="F43" i="1"/>
  <c r="H43" i="1" s="1"/>
  <c r="F37" i="1"/>
  <c r="H37" i="1" s="1"/>
  <c r="F31" i="1"/>
  <c r="H31" i="1" s="1"/>
  <c r="F13" i="1"/>
  <c r="H13" i="1" s="1"/>
  <c r="H22" i="1"/>
  <c r="F6" i="1"/>
  <c r="H6" i="1" s="1"/>
  <c r="I4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Хамраева Наталья Александровна</author>
  </authors>
  <commentList>
    <comment ref="C21" authorId="0" shapeId="0" xr:uid="{F75F8851-C160-4E83-91F4-52FD841F8D7F}">
      <text>
        <r>
          <rPr>
            <b/>
            <sz val="9"/>
            <color indexed="81"/>
            <rFont val="Tahoma"/>
            <family val="2"/>
            <charset val="204"/>
          </rPr>
          <t>только с внутр. стороны</t>
        </r>
      </text>
    </comment>
    <comment ref="C23" authorId="0" shapeId="0" xr:uid="{B8277C37-81F4-4434-A261-64CA5B5ABF37}">
      <text>
        <r>
          <rPr>
            <b/>
            <sz val="9"/>
            <color indexed="81"/>
            <rFont val="Tahoma"/>
            <family val="2"/>
            <charset val="204"/>
          </rPr>
          <t>только с вн.стороны</t>
        </r>
      </text>
    </comment>
  </commentList>
</comments>
</file>

<file path=xl/sharedStrings.xml><?xml version="1.0" encoding="utf-8"?>
<sst xmlns="http://schemas.openxmlformats.org/spreadsheetml/2006/main" count="168" uniqueCount="83">
  <si>
    <t>Поз.</t>
  </si>
  <si>
    <t>Наименование</t>
  </si>
  <si>
    <t>Размеры, мм</t>
  </si>
  <si>
    <t>Кол-во</t>
  </si>
  <si>
    <t>Площадь 1 шт., м²</t>
  </si>
  <si>
    <t>Площадь позиции, м²</t>
  </si>
  <si>
    <t>Двутавр 30Ш1 (ГОСТ Р 57837-2017)</t>
  </si>
  <si>
    <t>h=294, b=200, t=12, s=8, L=4036</t>
  </si>
  <si>
    <t>8x96x270</t>
  </si>
  <si>
    <t>12x200x410</t>
  </si>
  <si>
    <t>10x150x116</t>
  </si>
  <si>
    <t>Б1</t>
  </si>
  <si>
    <t>h=294, b=200, t=12, s=8, L=3336</t>
  </si>
  <si>
    <t>Б2</t>
  </si>
  <si>
    <t>К-во Б1</t>
  </si>
  <si>
    <t>S всего, м2</t>
  </si>
  <si>
    <t>К-во Б2</t>
  </si>
  <si>
    <t>Б3</t>
  </si>
  <si>
    <t>К-во Б3</t>
  </si>
  <si>
    <t>8x215*165</t>
  </si>
  <si>
    <t>12*4036*215</t>
  </si>
  <si>
    <t>Б4</t>
  </si>
  <si>
    <t>К-во Б4</t>
  </si>
  <si>
    <t>К-во Б5</t>
  </si>
  <si>
    <t>Б5</t>
  </si>
  <si>
    <t>h=294, b=200, t=12, s=8, L=4048</t>
  </si>
  <si>
    <t>Б6</t>
  </si>
  <si>
    <t>К-во Б6</t>
  </si>
  <si>
    <t>h=294, b=200, t=12, s=8, L=3348</t>
  </si>
  <si>
    <t>6x200x294</t>
  </si>
  <si>
    <t>Б7</t>
  </si>
  <si>
    <t>К-во Б7</t>
  </si>
  <si>
    <t>Двутавр 50Ш7 (ГОСТ Р 57837-2017)</t>
  </si>
  <si>
    <t xml:space="preserve"> L=11560</t>
  </si>
  <si>
    <t>14*143*452</t>
  </si>
  <si>
    <t>12*3336*215</t>
  </si>
  <si>
    <t xml:space="preserve">Огнезащита балок Б1-Б6 - предел огнестойкости R60 </t>
  </si>
  <si>
    <t>7018 КЖ.1 л. 82,87,92, 97,102</t>
  </si>
  <si>
    <t>Монтажные элементы</t>
  </si>
  <si>
    <t>Металлическая Балка Б1</t>
  </si>
  <si>
    <t>Металлическая Балка Б2</t>
  </si>
  <si>
    <t>Металлическая Балка Б3</t>
  </si>
  <si>
    <t>Металлическая Балка Б4</t>
  </si>
  <si>
    <t>Металлическая Балка Б5</t>
  </si>
  <si>
    <t>Металлическая Балка Б6</t>
  </si>
  <si>
    <t>Металлическая Балка Б7</t>
  </si>
  <si>
    <t>S м2/.шт</t>
  </si>
  <si>
    <t>К-во, шт</t>
  </si>
  <si>
    <t>S всего м2</t>
  </si>
  <si>
    <t>Элемент монтажный МС102</t>
  </si>
  <si>
    <t>Элемент монтажный МС105</t>
  </si>
  <si>
    <t>Элемент монтажный МС110</t>
  </si>
  <si>
    <t>МСК99 (Уголок 160*100*10 L=100)</t>
  </si>
  <si>
    <t>Элемент монтажный МС128</t>
  </si>
  <si>
    <t>Монтажный элемент МСА2</t>
  </si>
  <si>
    <t>Монтажный элемент МСА3</t>
  </si>
  <si>
    <t>Монтажный элемент МСА18</t>
  </si>
  <si>
    <t xml:space="preserve">Элемент монтажный МСК1 </t>
  </si>
  <si>
    <t>Элемент монтажный МСК87</t>
  </si>
  <si>
    <t>Элемент монтажный МСК95</t>
  </si>
  <si>
    <t>Элемент монтажный МСК96</t>
  </si>
  <si>
    <t>Столик монтажный СМА1</t>
  </si>
  <si>
    <t>СМК1</t>
  </si>
  <si>
    <t>СМК2</t>
  </si>
  <si>
    <t>Пластина  3*70*70 с отв. л.51</t>
  </si>
  <si>
    <t>Пластина   3*100*570 гнутая л.51</t>
  </si>
  <si>
    <t>Пластина   3*100*620 гнутая л.51</t>
  </si>
  <si>
    <t>Уголок 100*63*8 L=100</t>
  </si>
  <si>
    <t>Элемент монтажный МС109</t>
  </si>
  <si>
    <t>ШЛ</t>
  </si>
  <si>
    <t>Элемент монтажный МС120</t>
  </si>
  <si>
    <t>Пластина 10*150*300</t>
  </si>
  <si>
    <t>Монт.крюк</t>
  </si>
  <si>
    <t>Кровля Блок 2 - по профлисту</t>
  </si>
  <si>
    <t>Огнезащита по профлисту Техно ОЗМ-40мм 7018-АР л.28, 55</t>
  </si>
  <si>
    <t>Огнестойкое покрытие многопустотных плит Краской ОЗК-01 по грунту ГАЗ-К</t>
  </si>
  <si>
    <t>м2</t>
  </si>
  <si>
    <t>ОЗК-01 (расход 1,9кг/м2)</t>
  </si>
  <si>
    <t>Металлические балки (7018 КЖ.1 л. 82,87,92, 97,102)</t>
  </si>
  <si>
    <t>Пластина (ГОСТ 19903-2015)</t>
  </si>
  <si>
    <t>Плиты ПБ (7018-КР л.30 - стадия П)</t>
  </si>
  <si>
    <t>Ведомость объемов работ</t>
  </si>
  <si>
    <t>Площадь уточнить по месту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</si>
</sst>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9"/>
      <color indexed="8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DDDDD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5D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5" fontId="2" fillId="3" borderId="1" xfId="0" applyNumberFormat="1" applyFont="1" applyFill="1" applyBorder="1"/>
    <xf numFmtId="0" fontId="1" fillId="2" borderId="1" xfId="0" applyFont="1" applyFill="1" applyBorder="1"/>
    <xf numFmtId="165" fontId="2" fillId="4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/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0" fillId="7" borderId="1" xfId="0" applyFill="1" applyBorder="1" applyAlignment="1">
      <alignment wrapText="1"/>
    </xf>
    <xf numFmtId="0" fontId="2" fillId="5" borderId="1" xfId="0" applyFont="1" applyFill="1" applyBorder="1" applyAlignment="1">
      <alignment horizontal="left"/>
    </xf>
    <xf numFmtId="2" fontId="0" fillId="6" borderId="2" xfId="0" applyNumberFormat="1" applyFill="1" applyBorder="1" applyAlignment="1">
      <alignment horizontal="center" vertical="center"/>
    </xf>
    <xf numFmtId="2" fontId="0" fillId="6" borderId="4" xfId="0" applyNumberForma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190500</xdr:colOff>
      <xdr:row>11</xdr:row>
      <xdr:rowOff>180975</xdr:rowOff>
    </xdr:from>
    <xdr:to>
      <xdr:col>20</xdr:col>
      <xdr:colOff>57982</xdr:colOff>
      <xdr:row>47</xdr:row>
      <xdr:rowOff>182012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5378946-7936-730F-5B04-9C877DC20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39150" y="1895475"/>
          <a:ext cx="5963482" cy="7430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8399D-79B4-49BC-A1B8-D67D33230DC9}">
  <dimension ref="A1:G38"/>
  <sheetViews>
    <sheetView tabSelected="1" topLeftCell="A21" workbookViewId="0">
      <selection activeCell="I49" sqref="I49"/>
    </sheetView>
  </sheetViews>
  <sheetFormatPr defaultRowHeight="15" x14ac:dyDescent="0.25"/>
  <cols>
    <col min="1" max="1" width="12.42578125" customWidth="1"/>
    <col min="2" max="2" width="37.140625" customWidth="1"/>
    <col min="3" max="3" width="10.85546875" customWidth="1"/>
    <col min="4" max="4" width="12.140625" customWidth="1"/>
    <col min="5" max="5" width="11" customWidth="1"/>
    <col min="6" max="6" width="10.85546875" customWidth="1"/>
  </cols>
  <sheetData>
    <row r="1" spans="1:6" ht="18.75" x14ac:dyDescent="0.3">
      <c r="A1" s="19" t="s">
        <v>81</v>
      </c>
      <c r="B1" s="19"/>
      <c r="C1" s="19"/>
      <c r="D1" s="19"/>
      <c r="E1" s="19"/>
      <c r="F1" s="19"/>
    </row>
    <row r="3" spans="1:6" x14ac:dyDescent="0.25">
      <c r="A3" s="13" t="s">
        <v>78</v>
      </c>
      <c r="B3" s="13"/>
      <c r="C3" s="3" t="s">
        <v>46</v>
      </c>
      <c r="D3" s="3" t="s">
        <v>47</v>
      </c>
      <c r="E3" s="3" t="s">
        <v>48</v>
      </c>
      <c r="F3" s="3" t="s">
        <v>48</v>
      </c>
    </row>
    <row r="4" spans="1:6" x14ac:dyDescent="0.25">
      <c r="A4" s="3"/>
      <c r="B4" s="11" t="s">
        <v>39</v>
      </c>
      <c r="C4" s="10">
        <f>7.36</f>
        <v>7.36</v>
      </c>
      <c r="D4" s="10">
        <v>5</v>
      </c>
      <c r="E4" s="10">
        <f>D4*C4</f>
        <v>36.800000000000004</v>
      </c>
      <c r="F4" s="17">
        <f>SUM(E4:E10)</f>
        <v>361.61</v>
      </c>
    </row>
    <row r="5" spans="1:6" x14ac:dyDescent="0.25">
      <c r="A5" s="3"/>
      <c r="B5" s="11" t="s">
        <v>40</v>
      </c>
      <c r="C5" s="10">
        <v>6.19</v>
      </c>
      <c r="D5" s="10">
        <v>7</v>
      </c>
      <c r="E5" s="10">
        <f t="shared" ref="E5:E9" si="0">D5*C5</f>
        <v>43.330000000000005</v>
      </c>
      <c r="F5" s="17"/>
    </row>
    <row r="6" spans="1:6" x14ac:dyDescent="0.25">
      <c r="A6" s="3"/>
      <c r="B6" s="11" t="s">
        <v>41</v>
      </c>
      <c r="C6" s="10">
        <v>9.2799999999999994</v>
      </c>
      <c r="D6" s="10">
        <v>5</v>
      </c>
      <c r="E6" s="10">
        <f t="shared" si="0"/>
        <v>46.4</v>
      </c>
      <c r="F6" s="17"/>
    </row>
    <row r="7" spans="1:6" x14ac:dyDescent="0.25">
      <c r="A7" s="3"/>
      <c r="B7" s="11" t="s">
        <v>42</v>
      </c>
      <c r="C7" s="10">
        <v>7.78</v>
      </c>
      <c r="D7" s="10">
        <v>3</v>
      </c>
      <c r="E7" s="10">
        <f t="shared" si="0"/>
        <v>23.34</v>
      </c>
      <c r="F7" s="17"/>
    </row>
    <row r="8" spans="1:6" x14ac:dyDescent="0.25">
      <c r="A8" s="3"/>
      <c r="B8" s="11" t="s">
        <v>43</v>
      </c>
      <c r="C8" s="10">
        <v>7.15</v>
      </c>
      <c r="D8" s="10">
        <v>8</v>
      </c>
      <c r="E8" s="10">
        <f t="shared" si="0"/>
        <v>57.2</v>
      </c>
      <c r="F8" s="17"/>
    </row>
    <row r="9" spans="1:6" x14ac:dyDescent="0.25">
      <c r="A9" s="3"/>
      <c r="B9" s="11" t="s">
        <v>44</v>
      </c>
      <c r="C9" s="10">
        <v>5.98</v>
      </c>
      <c r="D9" s="10">
        <v>7</v>
      </c>
      <c r="E9" s="10">
        <f t="shared" si="0"/>
        <v>41.86</v>
      </c>
      <c r="F9" s="17"/>
    </row>
    <row r="10" spans="1:6" x14ac:dyDescent="0.25">
      <c r="A10" s="3"/>
      <c r="B10" s="11" t="s">
        <v>45</v>
      </c>
      <c r="C10" s="10">
        <v>28.17</v>
      </c>
      <c r="D10" s="10">
        <v>4</v>
      </c>
      <c r="E10" s="10">
        <f>D10*C10</f>
        <v>112.68</v>
      </c>
      <c r="F10" s="17"/>
    </row>
    <row r="11" spans="1:6" x14ac:dyDescent="0.25">
      <c r="A11" s="16" t="s">
        <v>38</v>
      </c>
      <c r="B11" s="16"/>
    </row>
    <row r="12" spans="1:6" x14ac:dyDescent="0.25">
      <c r="A12" s="3"/>
      <c r="B12" s="11" t="s">
        <v>49</v>
      </c>
      <c r="C12" s="10">
        <f>0.3*0.1</f>
        <v>0.03</v>
      </c>
      <c r="D12" s="10">
        <v>138</v>
      </c>
      <c r="E12" s="10">
        <f>C12*D12</f>
        <v>4.1399999999999997</v>
      </c>
      <c r="F12" s="14">
        <f>SUM(E12:E33)</f>
        <v>170.44088000000002</v>
      </c>
    </row>
    <row r="13" spans="1:6" x14ac:dyDescent="0.25">
      <c r="A13" s="3"/>
      <c r="B13" s="11" t="s">
        <v>50</v>
      </c>
      <c r="C13" s="10">
        <f>0.2*0.1</f>
        <v>2.0000000000000004E-2</v>
      </c>
      <c r="D13" s="10">
        <v>778</v>
      </c>
      <c r="E13" s="10">
        <f>C13*D13</f>
        <v>15.560000000000002</v>
      </c>
      <c r="F13" s="15"/>
    </row>
    <row r="14" spans="1:6" x14ac:dyDescent="0.25">
      <c r="A14" s="3"/>
      <c r="B14" s="11" t="s">
        <v>51</v>
      </c>
      <c r="C14" s="10">
        <f>(0.125+0.08)*0.1</f>
        <v>2.0500000000000004E-2</v>
      </c>
      <c r="D14" s="10">
        <v>3479</v>
      </c>
      <c r="E14" s="10">
        <f>D14*C14</f>
        <v>71.319500000000019</v>
      </c>
      <c r="F14" s="15"/>
    </row>
    <row r="15" spans="1:6" x14ac:dyDescent="0.25">
      <c r="A15" s="3"/>
      <c r="B15" s="11" t="s">
        <v>52</v>
      </c>
      <c r="C15" s="10">
        <f>(0.16+0.1)*0.1</f>
        <v>2.6000000000000002E-2</v>
      </c>
      <c r="D15" s="10">
        <v>1405</v>
      </c>
      <c r="E15" s="10">
        <f>C15*D15</f>
        <v>36.53</v>
      </c>
      <c r="F15" s="15"/>
    </row>
    <row r="16" spans="1:6" x14ac:dyDescent="0.25">
      <c r="A16" s="3"/>
      <c r="B16" s="11" t="s">
        <v>53</v>
      </c>
      <c r="C16" s="10">
        <f>0.22*0.1</f>
        <v>2.2000000000000002E-2</v>
      </c>
      <c r="D16" s="10">
        <v>58</v>
      </c>
      <c r="E16" s="10">
        <f>C16*D16</f>
        <v>1.276</v>
      </c>
      <c r="F16" s="15"/>
    </row>
    <row r="17" spans="1:6" x14ac:dyDescent="0.25">
      <c r="A17" s="3" t="s">
        <v>69</v>
      </c>
      <c r="B17" s="11" t="s">
        <v>68</v>
      </c>
      <c r="C17" s="10">
        <f>0.2*0.1</f>
        <v>2.0000000000000004E-2</v>
      </c>
      <c r="D17" s="10">
        <v>112</v>
      </c>
      <c r="E17" s="10">
        <f>D17*C17</f>
        <v>2.2400000000000002</v>
      </c>
      <c r="F17" s="15"/>
    </row>
    <row r="18" spans="1:6" x14ac:dyDescent="0.25">
      <c r="A18" s="3" t="s">
        <v>69</v>
      </c>
      <c r="B18" s="11" t="s">
        <v>70</v>
      </c>
      <c r="C18" s="10">
        <f>0.08*0.16</f>
        <v>1.2800000000000001E-2</v>
      </c>
      <c r="D18" s="10">
        <v>22</v>
      </c>
      <c r="E18" s="10">
        <f>D18*C18</f>
        <v>0.28160000000000002</v>
      </c>
      <c r="F18" s="15"/>
    </row>
    <row r="19" spans="1:6" x14ac:dyDescent="0.25">
      <c r="A19" s="3" t="s">
        <v>72</v>
      </c>
      <c r="B19" s="11" t="s">
        <v>71</v>
      </c>
      <c r="C19" s="10">
        <f>0.3*0.15</f>
        <v>4.4999999999999998E-2</v>
      </c>
      <c r="D19" s="10">
        <v>14</v>
      </c>
      <c r="E19" s="10">
        <f>D19*C19</f>
        <v>0.63</v>
      </c>
      <c r="F19" s="15"/>
    </row>
    <row r="20" spans="1:6" x14ac:dyDescent="0.25">
      <c r="A20" s="3"/>
      <c r="B20" s="11" t="s">
        <v>54</v>
      </c>
      <c r="C20" s="10">
        <f>0.16*0.28</f>
        <v>4.4800000000000006E-2</v>
      </c>
      <c r="D20" s="10">
        <v>32</v>
      </c>
      <c r="E20" s="10">
        <f>C20*D20</f>
        <v>1.4336000000000002</v>
      </c>
      <c r="F20" s="15"/>
    </row>
    <row r="21" spans="1:6" x14ac:dyDescent="0.25">
      <c r="A21" s="3"/>
      <c r="B21" s="11" t="s">
        <v>55</v>
      </c>
      <c r="C21" s="10">
        <f>0.12*0.28</f>
        <v>3.3600000000000005E-2</v>
      </c>
      <c r="D21" s="10">
        <v>4</v>
      </c>
      <c r="E21" s="10">
        <f>C21*D21</f>
        <v>0.13440000000000002</v>
      </c>
      <c r="F21" s="15"/>
    </row>
    <row r="22" spans="1:6" x14ac:dyDescent="0.25">
      <c r="A22" s="3"/>
      <c r="B22" s="11" t="s">
        <v>56</v>
      </c>
      <c r="C22" s="10">
        <f>0.11*0.125*2</f>
        <v>2.75E-2</v>
      </c>
      <c r="D22" s="10">
        <v>248</v>
      </c>
      <c r="E22" s="10">
        <f>C22*D22</f>
        <v>6.82</v>
      </c>
      <c r="F22" s="15"/>
    </row>
    <row r="23" spans="1:6" x14ac:dyDescent="0.25">
      <c r="A23" s="3"/>
      <c r="B23" s="11" t="s">
        <v>57</v>
      </c>
      <c r="C23" s="10">
        <f>0.12*0.1*1</f>
        <v>1.2E-2</v>
      </c>
      <c r="D23" s="10">
        <v>14</v>
      </c>
      <c r="E23" s="10">
        <f>C23*D23</f>
        <v>0.16800000000000001</v>
      </c>
      <c r="F23" s="15"/>
    </row>
    <row r="24" spans="1:6" x14ac:dyDescent="0.25">
      <c r="A24" s="3"/>
      <c r="B24" s="11" t="s">
        <v>58</v>
      </c>
      <c r="C24" s="10">
        <f>0.29*0.06</f>
        <v>1.7399999999999999E-2</v>
      </c>
      <c r="D24" s="10">
        <v>8</v>
      </c>
      <c r="E24" s="10">
        <f>C24*D24</f>
        <v>0.13919999999999999</v>
      </c>
      <c r="F24" s="15"/>
    </row>
    <row r="25" spans="1:6" x14ac:dyDescent="0.25">
      <c r="A25" s="3"/>
      <c r="B25" s="11" t="s">
        <v>59</v>
      </c>
      <c r="C25" s="10">
        <f>0.163*0.1</f>
        <v>1.6300000000000002E-2</v>
      </c>
      <c r="D25" s="10">
        <v>46</v>
      </c>
      <c r="E25" s="10">
        <f t="shared" ref="E25:E26" si="1">C25*D25</f>
        <v>0.74980000000000013</v>
      </c>
      <c r="F25" s="15"/>
    </row>
    <row r="26" spans="1:6" x14ac:dyDescent="0.25">
      <c r="A26" s="3"/>
      <c r="B26" s="11" t="s">
        <v>60</v>
      </c>
      <c r="C26" s="10">
        <f>0.163*0.26</f>
        <v>4.2380000000000001E-2</v>
      </c>
      <c r="D26" s="10">
        <v>6</v>
      </c>
      <c r="E26" s="10">
        <f t="shared" si="1"/>
        <v>0.25428000000000001</v>
      </c>
      <c r="F26" s="15"/>
    </row>
    <row r="27" spans="1:6" x14ac:dyDescent="0.25">
      <c r="A27" s="3"/>
      <c r="B27" s="11" t="s">
        <v>61</v>
      </c>
      <c r="C27" s="10">
        <f>ROUND((0.15*0.37*2*2+0.15*0.34*2+0.13*0.34*2),2)</f>
        <v>0.41</v>
      </c>
      <c r="D27" s="10">
        <v>32</v>
      </c>
      <c r="E27" s="10">
        <f>D27*C27</f>
        <v>13.12</v>
      </c>
      <c r="F27" s="15"/>
    </row>
    <row r="28" spans="1:6" x14ac:dyDescent="0.25">
      <c r="A28" s="3"/>
      <c r="B28" s="11" t="s">
        <v>62</v>
      </c>
      <c r="C28" s="10">
        <f>ROUND((0.4*0.13*2+0.13*0.13*6),2)</f>
        <v>0.21</v>
      </c>
      <c r="D28" s="10">
        <v>20</v>
      </c>
      <c r="E28" s="10">
        <f t="shared" ref="E28:E29" si="2">D28*C28</f>
        <v>4.2</v>
      </c>
      <c r="F28" s="15"/>
    </row>
    <row r="29" spans="1:6" x14ac:dyDescent="0.25">
      <c r="A29" s="3"/>
      <c r="B29" s="11" t="s">
        <v>63</v>
      </c>
      <c r="C29" s="10">
        <f>ROUND((0.21*0.152*2+0.14*0.14*2*2+0.14*0.21*2),2)</f>
        <v>0.2</v>
      </c>
      <c r="D29" s="10">
        <v>4</v>
      </c>
      <c r="E29" s="10">
        <f t="shared" si="2"/>
        <v>0.8</v>
      </c>
      <c r="F29" s="15"/>
    </row>
    <row r="30" spans="1:6" x14ac:dyDescent="0.25">
      <c r="A30" s="3"/>
      <c r="B30" s="11" t="s">
        <v>64</v>
      </c>
      <c r="C30" s="10">
        <f>0.07*0.07</f>
        <v>4.9000000000000007E-3</v>
      </c>
      <c r="D30" s="10">
        <v>139</v>
      </c>
      <c r="E30" s="10">
        <f>D30*C30</f>
        <v>0.68110000000000015</v>
      </c>
      <c r="F30" s="15"/>
    </row>
    <row r="31" spans="1:6" x14ac:dyDescent="0.25">
      <c r="A31" s="3"/>
      <c r="B31" s="11" t="s">
        <v>65</v>
      </c>
      <c r="C31" s="10">
        <f>0.57*0.1</f>
        <v>5.6999999999999995E-2</v>
      </c>
      <c r="D31" s="10">
        <v>83</v>
      </c>
      <c r="E31" s="10">
        <f t="shared" ref="E31:E32" si="3">D31*C31</f>
        <v>4.7309999999999999</v>
      </c>
      <c r="F31" s="15"/>
    </row>
    <row r="32" spans="1:6" x14ac:dyDescent="0.25">
      <c r="A32" s="3"/>
      <c r="B32" s="11" t="s">
        <v>66</v>
      </c>
      <c r="C32" s="10">
        <f>0.62*0.1</f>
        <v>6.2E-2</v>
      </c>
      <c r="D32" s="10">
        <v>56</v>
      </c>
      <c r="E32" s="10">
        <f t="shared" si="3"/>
        <v>3.472</v>
      </c>
      <c r="F32" s="15"/>
    </row>
    <row r="33" spans="1:7" x14ac:dyDescent="0.25">
      <c r="A33" s="3"/>
      <c r="B33" s="11" t="s">
        <v>67</v>
      </c>
      <c r="C33" s="10">
        <f>0.163*0.1</f>
        <v>1.6300000000000002E-2</v>
      </c>
      <c r="D33" s="10">
        <v>108</v>
      </c>
      <c r="E33" s="10">
        <f>D33*C33</f>
        <v>1.7604000000000002</v>
      </c>
      <c r="F33" s="15"/>
    </row>
    <row r="34" spans="1:7" x14ac:dyDescent="0.25">
      <c r="A34" s="13" t="s">
        <v>73</v>
      </c>
      <c r="B34" s="13"/>
      <c r="C34" s="3"/>
      <c r="D34" s="3"/>
      <c r="E34" s="3"/>
      <c r="F34" s="3"/>
    </row>
    <row r="35" spans="1:7" ht="30" x14ac:dyDescent="0.25">
      <c r="A35" s="3"/>
      <c r="B35" s="12" t="s">
        <v>74</v>
      </c>
      <c r="C35" s="11"/>
      <c r="D35" s="11"/>
      <c r="E35" s="10">
        <v>1236.5999999999999</v>
      </c>
      <c r="F35" s="10" t="s">
        <v>76</v>
      </c>
    </row>
    <row r="36" spans="1:7" x14ac:dyDescent="0.25">
      <c r="A36" s="13" t="s">
        <v>80</v>
      </c>
      <c r="B36" s="13"/>
      <c r="C36" s="3"/>
      <c r="D36" s="3"/>
      <c r="E36" s="3"/>
      <c r="F36" s="3"/>
    </row>
    <row r="37" spans="1:7" ht="45" x14ac:dyDescent="0.25">
      <c r="A37" s="3"/>
      <c r="B37" s="12" t="s">
        <v>75</v>
      </c>
      <c r="C37" s="11"/>
      <c r="D37" s="11"/>
      <c r="E37" s="11">
        <v>980</v>
      </c>
      <c r="F37" s="10" t="s">
        <v>76</v>
      </c>
      <c r="G37" t="s">
        <v>82</v>
      </c>
    </row>
    <row r="38" spans="1:7" x14ac:dyDescent="0.25">
      <c r="A38" s="3"/>
      <c r="B38" s="3" t="s">
        <v>77</v>
      </c>
      <c r="C38" s="3"/>
      <c r="D38" s="3"/>
      <c r="E38" s="3"/>
      <c r="F38" s="3"/>
    </row>
  </sheetData>
  <mergeCells count="7">
    <mergeCell ref="A1:F1"/>
    <mergeCell ref="A34:B34"/>
    <mergeCell ref="F12:F33"/>
    <mergeCell ref="A36:B36"/>
    <mergeCell ref="A3:B3"/>
    <mergeCell ref="A11:B11"/>
    <mergeCell ref="F4:F10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workbookViewId="0">
      <pane ySplit="1" topLeftCell="A17" activePane="bottomLeft" state="frozen"/>
      <selection pane="bottomLeft" activeCell="B3" sqref="B3"/>
    </sheetView>
  </sheetViews>
  <sheetFormatPr defaultRowHeight="15" x14ac:dyDescent="0.25"/>
  <cols>
    <col min="1" max="1" width="7" customWidth="1"/>
    <col min="2" max="3" width="34" customWidth="1"/>
    <col min="4" max="4" width="9" customWidth="1"/>
    <col min="5" max="5" width="18" customWidth="1"/>
    <col min="6" max="6" width="21.5703125" customWidth="1"/>
    <col min="8" max="8" width="11.140625" customWidth="1"/>
  </cols>
  <sheetData>
    <row r="1" spans="1:8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14</v>
      </c>
      <c r="H1" s="7" t="s">
        <v>15</v>
      </c>
    </row>
    <row r="2" spans="1:8" x14ac:dyDescent="0.25">
      <c r="A2" s="18" t="s">
        <v>11</v>
      </c>
      <c r="B2" s="3" t="s">
        <v>6</v>
      </c>
      <c r="C2" s="3" t="s">
        <v>7</v>
      </c>
      <c r="D2" s="3">
        <v>1</v>
      </c>
      <c r="E2" s="4">
        <v>1.341</v>
      </c>
      <c r="F2" s="5">
        <f>ROUND(E2*4.036,2)</f>
        <v>5.41</v>
      </c>
      <c r="G2" s="3"/>
      <c r="H2" s="3"/>
    </row>
    <row r="3" spans="1:8" x14ac:dyDescent="0.25">
      <c r="A3" s="18"/>
      <c r="B3" s="3" t="s">
        <v>79</v>
      </c>
      <c r="C3" s="3" t="s">
        <v>8</v>
      </c>
      <c r="D3" s="3">
        <v>26</v>
      </c>
      <c r="E3" s="5">
        <f>0.27*0.096*2+(0.27*2+0.096)*0.008</f>
        <v>5.6928000000000006E-2</v>
      </c>
      <c r="F3" s="5">
        <f>ROUND(E3*D3,2)</f>
        <v>1.48</v>
      </c>
      <c r="G3" s="3"/>
      <c r="H3" s="3"/>
    </row>
    <row r="4" spans="1:8" x14ac:dyDescent="0.25">
      <c r="A4" s="18"/>
      <c r="B4" s="3" t="s">
        <v>79</v>
      </c>
      <c r="C4" s="3" t="s">
        <v>9</v>
      </c>
      <c r="D4" s="3">
        <v>2</v>
      </c>
      <c r="E4" s="3">
        <f>0.41*0.2*2</f>
        <v>0.16400000000000001</v>
      </c>
      <c r="F4" s="3">
        <f>ROUND(E4*D4,2)</f>
        <v>0.33</v>
      </c>
      <c r="G4" s="3"/>
      <c r="H4" s="3"/>
    </row>
    <row r="5" spans="1:8" x14ac:dyDescent="0.25">
      <c r="A5" s="18"/>
      <c r="B5" s="3" t="s">
        <v>79</v>
      </c>
      <c r="C5" s="3" t="s">
        <v>10</v>
      </c>
      <c r="D5" s="3">
        <v>4</v>
      </c>
      <c r="E5" s="3">
        <f>0.15*0.116*2</f>
        <v>3.4799999999999998E-2</v>
      </c>
      <c r="F5" s="3">
        <f>ROUND(E5*D5,2)</f>
        <v>0.14000000000000001</v>
      </c>
      <c r="G5" s="3"/>
      <c r="H5" s="3"/>
    </row>
    <row r="6" spans="1:8" x14ac:dyDescent="0.25">
      <c r="E6" s="1"/>
      <c r="F6" s="6">
        <f>SUM(F2:F5)</f>
        <v>7.36</v>
      </c>
      <c r="G6" s="8">
        <v>5</v>
      </c>
      <c r="H6" s="9">
        <f>F6*G6</f>
        <v>36.800000000000004</v>
      </c>
    </row>
    <row r="8" spans="1:8" x14ac:dyDescent="0.25">
      <c r="A8" s="7" t="s">
        <v>0</v>
      </c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16</v>
      </c>
      <c r="H8" s="7" t="s">
        <v>15</v>
      </c>
    </row>
    <row r="9" spans="1:8" x14ac:dyDescent="0.25">
      <c r="A9" s="18" t="s">
        <v>13</v>
      </c>
      <c r="B9" s="3" t="s">
        <v>6</v>
      </c>
      <c r="C9" s="3" t="s">
        <v>12</v>
      </c>
      <c r="D9" s="3">
        <v>1</v>
      </c>
      <c r="E9" s="4">
        <v>1.341</v>
      </c>
      <c r="F9" s="5">
        <f>ROUND(E9*3.336,2)</f>
        <v>4.47</v>
      </c>
      <c r="G9" s="3"/>
      <c r="H9" s="3"/>
    </row>
    <row r="10" spans="1:8" x14ac:dyDescent="0.25">
      <c r="A10" s="18"/>
      <c r="B10" s="3" t="s">
        <v>79</v>
      </c>
      <c r="C10" s="3" t="s">
        <v>8</v>
      </c>
      <c r="D10" s="3">
        <v>22</v>
      </c>
      <c r="E10" s="5">
        <f>0.27*0.096*2+(0.27*2+0.096)*0.008</f>
        <v>5.6928000000000006E-2</v>
      </c>
      <c r="F10" s="5">
        <f>ROUND(E10*D10,2)</f>
        <v>1.25</v>
      </c>
      <c r="G10" s="3"/>
      <c r="H10" s="3"/>
    </row>
    <row r="11" spans="1:8" x14ac:dyDescent="0.25">
      <c r="A11" s="18"/>
      <c r="B11" s="3" t="s">
        <v>79</v>
      </c>
      <c r="C11" s="3" t="s">
        <v>9</v>
      </c>
      <c r="D11" s="3">
        <v>2</v>
      </c>
      <c r="E11" s="3">
        <f>0.41*0.2*2</f>
        <v>0.16400000000000001</v>
      </c>
      <c r="F11" s="3">
        <f>ROUND(E11*D11,2)</f>
        <v>0.33</v>
      </c>
      <c r="G11" s="3"/>
      <c r="H11" s="3"/>
    </row>
    <row r="12" spans="1:8" x14ac:dyDescent="0.25">
      <c r="A12" s="18"/>
      <c r="B12" s="3" t="s">
        <v>79</v>
      </c>
      <c r="C12" s="3" t="s">
        <v>10</v>
      </c>
      <c r="D12" s="3">
        <v>4</v>
      </c>
      <c r="E12" s="3">
        <f>0.15*0.116*2</f>
        <v>3.4799999999999998E-2</v>
      </c>
      <c r="F12" s="3">
        <f>ROUND(E12*D12,2)</f>
        <v>0.14000000000000001</v>
      </c>
      <c r="G12" s="3"/>
      <c r="H12" s="3"/>
    </row>
    <row r="13" spans="1:8" x14ac:dyDescent="0.25">
      <c r="E13" s="1"/>
      <c r="F13" s="6">
        <f>SUM(F9:F12)</f>
        <v>6.1899999999999995</v>
      </c>
      <c r="G13" s="8">
        <v>7</v>
      </c>
      <c r="H13" s="9">
        <f>F13*G13</f>
        <v>43.33</v>
      </c>
    </row>
    <row r="15" spans="1:8" x14ac:dyDescent="0.25">
      <c r="A15" s="7" t="s">
        <v>0</v>
      </c>
      <c r="B15" s="7" t="s">
        <v>1</v>
      </c>
      <c r="C15" s="7" t="s">
        <v>2</v>
      </c>
      <c r="D15" s="7" t="s">
        <v>3</v>
      </c>
      <c r="E15" s="7" t="s">
        <v>4</v>
      </c>
      <c r="F15" s="7" t="s">
        <v>5</v>
      </c>
      <c r="G15" s="7" t="s">
        <v>18</v>
      </c>
      <c r="H15" s="7" t="s">
        <v>15</v>
      </c>
    </row>
    <row r="16" spans="1:8" x14ac:dyDescent="0.25">
      <c r="A16" s="18" t="s">
        <v>17</v>
      </c>
      <c r="B16" s="3" t="s">
        <v>6</v>
      </c>
      <c r="C16" s="3" t="s">
        <v>7</v>
      </c>
      <c r="D16" s="3">
        <v>1</v>
      </c>
      <c r="E16" s="4">
        <v>1.341</v>
      </c>
      <c r="F16" s="5">
        <f>ROUND(E16*4.036,2)</f>
        <v>5.41</v>
      </c>
      <c r="G16" s="3"/>
      <c r="H16" s="3"/>
    </row>
    <row r="17" spans="1:8" x14ac:dyDescent="0.25">
      <c r="A17" s="18"/>
      <c r="B17" s="3" t="s">
        <v>79</v>
      </c>
      <c r="C17" s="3" t="s">
        <v>8</v>
      </c>
      <c r="D17" s="3">
        <v>13</v>
      </c>
      <c r="E17" s="5">
        <f>0.27*0.096*2+(0.27*2+0.096)*0.008</f>
        <v>5.6928000000000006E-2</v>
      </c>
      <c r="F17" s="5">
        <f>ROUND(E17*D17,2)</f>
        <v>0.74</v>
      </c>
      <c r="G17" s="3"/>
      <c r="H17" s="3"/>
    </row>
    <row r="18" spans="1:8" x14ac:dyDescent="0.25">
      <c r="A18" s="18"/>
      <c r="B18" s="3" t="s">
        <v>79</v>
      </c>
      <c r="C18" s="3" t="s">
        <v>19</v>
      </c>
      <c r="D18" s="3">
        <v>13</v>
      </c>
      <c r="E18" s="5">
        <f>0.215*0.165*2</f>
        <v>7.0949999999999999E-2</v>
      </c>
      <c r="F18" s="5">
        <f>ROUND(E18*D18,2)</f>
        <v>0.92</v>
      </c>
      <c r="G18" s="3"/>
      <c r="H18" s="3"/>
    </row>
    <row r="19" spans="1:8" x14ac:dyDescent="0.25">
      <c r="A19" s="18"/>
      <c r="B19" s="3" t="s">
        <v>79</v>
      </c>
      <c r="C19" s="3" t="s">
        <v>20</v>
      </c>
      <c r="D19" s="3">
        <v>1</v>
      </c>
      <c r="E19" s="5">
        <f>0.215*4.036*2</f>
        <v>1.7354799999999997</v>
      </c>
      <c r="F19" s="5">
        <f>ROUND(E19*D19,2)</f>
        <v>1.74</v>
      </c>
      <c r="G19" s="3"/>
      <c r="H19" s="3"/>
    </row>
    <row r="20" spans="1:8" x14ac:dyDescent="0.25">
      <c r="A20" s="18"/>
      <c r="B20" s="3" t="s">
        <v>79</v>
      </c>
      <c r="C20" s="3" t="s">
        <v>9</v>
      </c>
      <c r="D20" s="3">
        <v>2</v>
      </c>
      <c r="E20" s="3">
        <f>0.41*0.2*2</f>
        <v>0.16400000000000001</v>
      </c>
      <c r="F20" s="3">
        <f>ROUND(E20*D20,2)</f>
        <v>0.33</v>
      </c>
      <c r="G20" s="3"/>
      <c r="H20" s="3"/>
    </row>
    <row r="21" spans="1:8" x14ac:dyDescent="0.25">
      <c r="A21" s="18"/>
      <c r="B21" s="3" t="s">
        <v>79</v>
      </c>
      <c r="C21" s="3" t="s">
        <v>10</v>
      </c>
      <c r="D21" s="3">
        <v>4</v>
      </c>
      <c r="E21" s="3">
        <f>0.15*0.116*2</f>
        <v>3.4799999999999998E-2</v>
      </c>
      <c r="F21" s="3">
        <f>ROUND(E21*D21,2)</f>
        <v>0.14000000000000001</v>
      </c>
      <c r="G21" s="3"/>
      <c r="H21" s="3"/>
    </row>
    <row r="22" spans="1:8" x14ac:dyDescent="0.25">
      <c r="E22" s="1"/>
      <c r="F22" s="6">
        <f>SUM(F16:F21)</f>
        <v>9.2800000000000011</v>
      </c>
      <c r="G22" s="8">
        <v>5</v>
      </c>
      <c r="H22" s="9">
        <f>F22*G22</f>
        <v>46.400000000000006</v>
      </c>
    </row>
    <row r="24" spans="1:8" x14ac:dyDescent="0.25">
      <c r="A24" s="7" t="s">
        <v>0</v>
      </c>
      <c r="B24" s="7" t="s">
        <v>1</v>
      </c>
      <c r="C24" s="7" t="s">
        <v>2</v>
      </c>
      <c r="D24" s="7" t="s">
        <v>3</v>
      </c>
      <c r="E24" s="7" t="s">
        <v>4</v>
      </c>
      <c r="F24" s="7" t="s">
        <v>5</v>
      </c>
      <c r="G24" s="7" t="s">
        <v>22</v>
      </c>
      <c r="H24" s="7" t="s">
        <v>15</v>
      </c>
    </row>
    <row r="25" spans="1:8" x14ac:dyDescent="0.25">
      <c r="A25" s="18" t="s">
        <v>21</v>
      </c>
      <c r="B25" s="3" t="s">
        <v>6</v>
      </c>
      <c r="C25" s="3" t="s">
        <v>12</v>
      </c>
      <c r="D25" s="3">
        <v>1</v>
      </c>
      <c r="E25" s="4">
        <v>1.341</v>
      </c>
      <c r="F25" s="5">
        <f>ROUND(E25*3.336,2)</f>
        <v>4.47</v>
      </c>
      <c r="G25" s="3"/>
      <c r="H25" s="3"/>
    </row>
    <row r="26" spans="1:8" x14ac:dyDescent="0.25">
      <c r="A26" s="18"/>
      <c r="B26" s="3" t="s">
        <v>79</v>
      </c>
      <c r="C26" s="3" t="s">
        <v>8</v>
      </c>
      <c r="D26" s="3">
        <v>11</v>
      </c>
      <c r="E26" s="5">
        <f>0.27*0.096*2+(0.27*2+0.096)*0.008</f>
        <v>5.6928000000000006E-2</v>
      </c>
      <c r="F26" s="5">
        <f>ROUND(E26*D26,2)</f>
        <v>0.63</v>
      </c>
      <c r="G26" s="3"/>
      <c r="H26" s="3"/>
    </row>
    <row r="27" spans="1:8" x14ac:dyDescent="0.25">
      <c r="A27" s="18"/>
      <c r="B27" s="3" t="s">
        <v>79</v>
      </c>
      <c r="C27" s="3" t="s">
        <v>19</v>
      </c>
      <c r="D27" s="3">
        <v>11</v>
      </c>
      <c r="E27" s="5">
        <f>0.215*0.165*2</f>
        <v>7.0949999999999999E-2</v>
      </c>
      <c r="F27" s="5">
        <f>ROUND(E27*D27,2)</f>
        <v>0.78</v>
      </c>
      <c r="G27" s="3"/>
      <c r="H27" s="3"/>
    </row>
    <row r="28" spans="1:8" x14ac:dyDescent="0.25">
      <c r="A28" s="18"/>
      <c r="B28" s="3" t="s">
        <v>79</v>
      </c>
      <c r="C28" s="3" t="s">
        <v>35</v>
      </c>
      <c r="D28" s="3">
        <v>1</v>
      </c>
      <c r="E28" s="5">
        <f>0.215*3.336*2</f>
        <v>1.43448</v>
      </c>
      <c r="F28" s="5">
        <f>ROUND(E28*D28,2)</f>
        <v>1.43</v>
      </c>
      <c r="G28" s="3"/>
      <c r="H28" s="3"/>
    </row>
    <row r="29" spans="1:8" x14ac:dyDescent="0.25">
      <c r="A29" s="18"/>
      <c r="B29" s="3" t="s">
        <v>79</v>
      </c>
      <c r="C29" s="3" t="s">
        <v>9</v>
      </c>
      <c r="D29" s="3">
        <v>2</v>
      </c>
      <c r="E29" s="3">
        <f>0.41*0.2*2</f>
        <v>0.16400000000000001</v>
      </c>
      <c r="F29" s="3">
        <f>ROUND(E29*D29,2)</f>
        <v>0.33</v>
      </c>
      <c r="G29" s="3"/>
      <c r="H29" s="3"/>
    </row>
    <row r="30" spans="1:8" x14ac:dyDescent="0.25">
      <c r="A30" s="18"/>
      <c r="B30" s="3" t="s">
        <v>79</v>
      </c>
      <c r="C30" s="3" t="s">
        <v>10</v>
      </c>
      <c r="D30" s="3">
        <v>4</v>
      </c>
      <c r="E30" s="3">
        <f>0.15*0.116*2</f>
        <v>3.4799999999999998E-2</v>
      </c>
      <c r="F30" s="3">
        <f>ROUND(E30*D30,2)</f>
        <v>0.14000000000000001</v>
      </c>
      <c r="G30" s="3"/>
      <c r="H30" s="3"/>
    </row>
    <row r="31" spans="1:8" x14ac:dyDescent="0.25">
      <c r="E31" s="1"/>
      <c r="F31" s="6">
        <f>SUM(F25:F30)</f>
        <v>7.7799999999999994</v>
      </c>
      <c r="G31" s="8">
        <v>3</v>
      </c>
      <c r="H31" s="9">
        <f>F31*G31</f>
        <v>23.339999999999996</v>
      </c>
    </row>
    <row r="33" spans="1:8" x14ac:dyDescent="0.25">
      <c r="A33" s="7" t="s">
        <v>0</v>
      </c>
      <c r="B33" s="7" t="s">
        <v>1</v>
      </c>
      <c r="C33" s="7" t="s">
        <v>2</v>
      </c>
      <c r="D33" s="7" t="s">
        <v>3</v>
      </c>
      <c r="E33" s="7" t="s">
        <v>4</v>
      </c>
      <c r="F33" s="7" t="s">
        <v>5</v>
      </c>
      <c r="G33" s="7" t="s">
        <v>23</v>
      </c>
      <c r="H33" s="7" t="s">
        <v>15</v>
      </c>
    </row>
    <row r="34" spans="1:8" x14ac:dyDescent="0.25">
      <c r="A34" s="18" t="s">
        <v>24</v>
      </c>
      <c r="B34" s="3" t="s">
        <v>6</v>
      </c>
      <c r="C34" s="3" t="s">
        <v>25</v>
      </c>
      <c r="D34" s="3">
        <v>1</v>
      </c>
      <c r="E34" s="4">
        <v>1.341</v>
      </c>
      <c r="F34" s="5">
        <f>ROUND(E34*4.048,2)</f>
        <v>5.43</v>
      </c>
      <c r="G34" s="3"/>
      <c r="H34" s="3"/>
    </row>
    <row r="35" spans="1:8" x14ac:dyDescent="0.25">
      <c r="A35" s="18"/>
      <c r="B35" s="3" t="s">
        <v>79</v>
      </c>
      <c r="C35" s="3" t="s">
        <v>8</v>
      </c>
      <c r="D35" s="3">
        <v>26</v>
      </c>
      <c r="E35" s="5">
        <f>0.27*0.096*2+(0.27*2+0.096)*0.008</f>
        <v>5.6928000000000006E-2</v>
      </c>
      <c r="F35" s="5">
        <f>ROUND(E35*D35,2)</f>
        <v>1.48</v>
      </c>
      <c r="G35" s="3"/>
      <c r="H35" s="3"/>
    </row>
    <row r="36" spans="1:8" x14ac:dyDescent="0.25">
      <c r="A36" s="18"/>
      <c r="B36" s="3" t="s">
        <v>79</v>
      </c>
      <c r="C36" s="3" t="s">
        <v>29</v>
      </c>
      <c r="D36" s="3">
        <v>2</v>
      </c>
      <c r="E36" s="3">
        <f>0.294*0.2*2</f>
        <v>0.1176</v>
      </c>
      <c r="F36" s="3">
        <f>ROUND(E36*D36,2)</f>
        <v>0.24</v>
      </c>
      <c r="G36" s="3"/>
      <c r="H36" s="3"/>
    </row>
    <row r="37" spans="1:8" x14ac:dyDescent="0.25">
      <c r="E37" s="1"/>
      <c r="F37" s="6">
        <f>SUM(F34:F36)</f>
        <v>7.15</v>
      </c>
      <c r="G37" s="8">
        <v>8</v>
      </c>
      <c r="H37" s="9">
        <f>F37*G37</f>
        <v>57.2</v>
      </c>
    </row>
    <row r="39" spans="1:8" x14ac:dyDescent="0.25">
      <c r="A39" s="7" t="s">
        <v>0</v>
      </c>
      <c r="B39" s="7" t="s">
        <v>1</v>
      </c>
      <c r="C39" s="7" t="s">
        <v>2</v>
      </c>
      <c r="D39" s="7" t="s">
        <v>3</v>
      </c>
      <c r="E39" s="7" t="s">
        <v>4</v>
      </c>
      <c r="F39" s="7" t="s">
        <v>5</v>
      </c>
      <c r="G39" s="7" t="s">
        <v>27</v>
      </c>
      <c r="H39" s="7" t="s">
        <v>15</v>
      </c>
    </row>
    <row r="40" spans="1:8" x14ac:dyDescent="0.25">
      <c r="A40" s="18" t="s">
        <v>26</v>
      </c>
      <c r="B40" s="3" t="s">
        <v>6</v>
      </c>
      <c r="C40" s="3" t="s">
        <v>28</v>
      </c>
      <c r="D40" s="3">
        <v>1</v>
      </c>
      <c r="E40" s="4">
        <v>1.341</v>
      </c>
      <c r="F40" s="5">
        <f>ROUND(E40*3.348,2)</f>
        <v>4.49</v>
      </c>
      <c r="G40" s="3"/>
      <c r="H40" s="3"/>
    </row>
    <row r="41" spans="1:8" x14ac:dyDescent="0.25">
      <c r="A41" s="18"/>
      <c r="B41" s="3" t="s">
        <v>79</v>
      </c>
      <c r="C41" s="3" t="s">
        <v>8</v>
      </c>
      <c r="D41" s="3">
        <v>22</v>
      </c>
      <c r="E41" s="5">
        <f>0.27*0.096*2+(0.27*2+0.096)*0.008</f>
        <v>5.6928000000000006E-2</v>
      </c>
      <c r="F41" s="5">
        <f>ROUND(E41*D41,2)</f>
        <v>1.25</v>
      </c>
      <c r="G41" s="3"/>
      <c r="H41" s="3"/>
    </row>
    <row r="42" spans="1:8" x14ac:dyDescent="0.25">
      <c r="A42" s="18"/>
      <c r="B42" s="3" t="s">
        <v>79</v>
      </c>
      <c r="C42" s="3" t="s">
        <v>29</v>
      </c>
      <c r="D42" s="3">
        <v>2</v>
      </c>
      <c r="E42" s="3">
        <f>0.294*0.2*2</f>
        <v>0.1176</v>
      </c>
      <c r="F42" s="3">
        <f>ROUND(E42*D42,2)</f>
        <v>0.24</v>
      </c>
      <c r="G42" s="3"/>
      <c r="H42" s="3"/>
    </row>
    <row r="43" spans="1:8" x14ac:dyDescent="0.25">
      <c r="E43" s="1"/>
      <c r="F43" s="6">
        <f>SUM(F40:F42)</f>
        <v>5.98</v>
      </c>
      <c r="G43" s="8">
        <v>7</v>
      </c>
      <c r="H43" s="9">
        <f>F43*G43</f>
        <v>41.86</v>
      </c>
    </row>
    <row r="45" spans="1:8" x14ac:dyDescent="0.25">
      <c r="A45" s="7" t="s">
        <v>0</v>
      </c>
      <c r="B45" s="7" t="s">
        <v>1</v>
      </c>
      <c r="C45" s="7" t="s">
        <v>2</v>
      </c>
      <c r="D45" s="7" t="s">
        <v>3</v>
      </c>
      <c r="E45" s="7" t="s">
        <v>4</v>
      </c>
      <c r="F45" s="7" t="s">
        <v>5</v>
      </c>
      <c r="G45" s="7" t="s">
        <v>31</v>
      </c>
      <c r="H45" s="7" t="s">
        <v>15</v>
      </c>
    </row>
    <row r="46" spans="1:8" x14ac:dyDescent="0.25">
      <c r="A46" s="18" t="s">
        <v>30</v>
      </c>
      <c r="B46" s="3" t="s">
        <v>32</v>
      </c>
      <c r="C46" s="3" t="s">
        <v>33</v>
      </c>
      <c r="D46" s="3">
        <v>1</v>
      </c>
      <c r="E46" s="4">
        <v>2.2200000000000002</v>
      </c>
      <c r="F46" s="5">
        <f>ROUND(E46*11.56,2)</f>
        <v>25.66</v>
      </c>
      <c r="G46" s="3"/>
      <c r="H46" s="3"/>
    </row>
    <row r="47" spans="1:8" x14ac:dyDescent="0.25">
      <c r="A47" s="18"/>
      <c r="B47" s="3" t="s">
        <v>79</v>
      </c>
      <c r="C47" s="3" t="s">
        <v>34</v>
      </c>
      <c r="D47" s="3">
        <v>18</v>
      </c>
      <c r="E47" s="5">
        <f>0.143*0.452*2+(0.143*2+0.452)*0.014</f>
        <v>0.13960400000000001</v>
      </c>
      <c r="F47" s="5">
        <f>ROUND(E47*D47,2)</f>
        <v>2.5099999999999998</v>
      </c>
      <c r="G47" s="3"/>
      <c r="H47" s="3"/>
    </row>
    <row r="48" spans="1:8" x14ac:dyDescent="0.25">
      <c r="E48" s="1"/>
      <c r="F48" s="6">
        <f>SUM(F46:F47)</f>
        <v>28.17</v>
      </c>
      <c r="G48" s="8">
        <v>4</v>
      </c>
      <c r="H48" s="9">
        <f>F48*G48</f>
        <v>112.68</v>
      </c>
    </row>
    <row r="49" spans="3:9" x14ac:dyDescent="0.25">
      <c r="C49" t="s">
        <v>36</v>
      </c>
      <c r="I49" s="2">
        <f>H48+H43+H37+H31+H22+H13+H6</f>
        <v>361.61</v>
      </c>
    </row>
    <row r="50" spans="3:9" x14ac:dyDescent="0.25">
      <c r="C50" t="s">
        <v>37</v>
      </c>
    </row>
  </sheetData>
  <mergeCells count="7">
    <mergeCell ref="A46:A47"/>
    <mergeCell ref="A2:A5"/>
    <mergeCell ref="A9:A12"/>
    <mergeCell ref="A16:A21"/>
    <mergeCell ref="A25:A30"/>
    <mergeCell ref="A34:A36"/>
    <mergeCell ref="A40:A42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МЭ</vt:lpstr>
      <vt:lpstr>Балки подсчет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Хамраева Наталья Александровна</cp:lastModifiedBy>
  <dcterms:created xsi:type="dcterms:W3CDTF">2026-10-08T06:05:07Z</dcterms:created>
  <dcterms:modified xsi:type="dcterms:W3CDTF">2026-10-22T01:44:47Z</dcterms:modified>
</cp:coreProperties>
</file>